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-120" yWindow="-120" windowWidth="20736" windowHeight="11160" activeTab="3"/>
  </bookViews>
  <sheets>
    <sheet name="Kryci list" sheetId="3" r:id="rId1"/>
    <sheet name="Rekapitulacia" sheetId="4" r:id="rId2"/>
    <sheet name="Prehlad01" sheetId="9" r:id="rId3"/>
    <sheet name="Prehlad02" sheetId="6" r:id="rId4"/>
    <sheet name="Prehlad03" sheetId="7" r:id="rId5"/>
    <sheet name="Prehlad04" sheetId="8" r:id="rId6"/>
    <sheet name="Prehlad05" sheetId="5" r:id="rId7"/>
    <sheet name="Prehlad06" sheetId="10" r:id="rId8"/>
  </sheets>
  <definedNames>
    <definedName name="_xlnm._FilterDatabase" hidden="1">#REF!</definedName>
    <definedName name="fakt1R">#REF!</definedName>
    <definedName name="_xlnm.Print_Titles" localSheetId="6">Prehlad05!$7:$9</definedName>
    <definedName name="_xlnm.Print_Titles" localSheetId="1">Rekapitulacia!$8:$10</definedName>
    <definedName name="_xlnm.Print_Area" localSheetId="0">'Kryci list'!$A:$J</definedName>
    <definedName name="_xlnm.Print_Area" localSheetId="6">Prehlad05!$A:$O</definedName>
    <definedName name="_xlnm.Print_Area" localSheetId="1">Rekapitulacia!$A:$G</definedName>
  </definedNames>
  <calcPr calcId="124519"/>
</workbook>
</file>

<file path=xl/calcChain.xml><?xml version="1.0" encoding="utf-8"?>
<calcChain xmlns="http://schemas.openxmlformats.org/spreadsheetml/2006/main">
  <c r="G40" i="4"/>
  <c r="G39"/>
  <c r="G38"/>
  <c r="G37"/>
  <c r="G36"/>
  <c r="F40"/>
  <c r="F39"/>
  <c r="F38"/>
  <c r="F37"/>
  <c r="F36"/>
  <c r="E40"/>
  <c r="E39"/>
  <c r="E38"/>
  <c r="E37"/>
  <c r="E36"/>
  <c r="C40"/>
  <c r="C39"/>
  <c r="C38"/>
  <c r="C37"/>
  <c r="C36"/>
  <c r="G33"/>
  <c r="G32"/>
  <c r="G31"/>
  <c r="G30"/>
  <c r="G29"/>
  <c r="G28"/>
  <c r="G25"/>
  <c r="G24"/>
  <c r="G23"/>
  <c r="G22"/>
  <c r="G21"/>
  <c r="F25"/>
  <c r="F24"/>
  <c r="F23"/>
  <c r="F22"/>
  <c r="F21"/>
  <c r="E25"/>
  <c r="E24"/>
  <c r="E23"/>
  <c r="E22"/>
  <c r="E21"/>
  <c r="C25"/>
  <c r="C24"/>
  <c r="C23"/>
  <c r="C22"/>
  <c r="C21"/>
  <c r="G18"/>
  <c r="G17"/>
  <c r="G16"/>
  <c r="G15"/>
  <c r="G14"/>
  <c r="G13"/>
  <c r="G12"/>
  <c r="F18"/>
  <c r="F17"/>
  <c r="F16"/>
  <c r="F15"/>
  <c r="F14"/>
  <c r="F13"/>
  <c r="F12"/>
  <c r="E18"/>
  <c r="E17"/>
  <c r="E16"/>
  <c r="E15"/>
  <c r="E14"/>
  <c r="E13"/>
  <c r="E12"/>
  <c r="D16"/>
  <c r="C18"/>
  <c r="C17"/>
  <c r="C16"/>
  <c r="C15"/>
  <c r="C14"/>
  <c r="C13"/>
  <c r="C12"/>
  <c r="I21" i="8"/>
  <c r="I23" s="1"/>
  <c r="N20"/>
  <c r="N21" s="1"/>
  <c r="N23" s="1"/>
  <c r="L20"/>
  <c r="L21" s="1"/>
  <c r="L23" s="1"/>
  <c r="J20"/>
  <c r="J21" s="1"/>
  <c r="D38" i="4" s="1"/>
  <c r="H20" i="8"/>
  <c r="H21" s="1"/>
  <c r="H23" s="1"/>
  <c r="B39" i="4" s="1"/>
  <c r="N14" i="8"/>
  <c r="N16" s="1"/>
  <c r="I14"/>
  <c r="I16" s="1"/>
  <c r="I25" s="1"/>
  <c r="N13"/>
  <c r="L13"/>
  <c r="L14" s="1"/>
  <c r="L16" s="1"/>
  <c r="L25" s="1"/>
  <c r="J13"/>
  <c r="J14" s="1"/>
  <c r="D36" i="4" s="1"/>
  <c r="H13" i="8"/>
  <c r="H14" s="1"/>
  <c r="H16" s="1"/>
  <c r="N28" i="7"/>
  <c r="N30" s="1"/>
  <c r="F32" i="4" s="1"/>
  <c r="I28" i="7"/>
  <c r="I30" s="1"/>
  <c r="C32" i="4" s="1"/>
  <c r="N27" i="7"/>
  <c r="L27"/>
  <c r="L28" s="1"/>
  <c r="L30" s="1"/>
  <c r="E32" i="4" s="1"/>
  <c r="J27" i="7"/>
  <c r="J28" s="1"/>
  <c r="D31" i="4" s="1"/>
  <c r="H27" i="7"/>
  <c r="H28" s="1"/>
  <c r="H30" s="1"/>
  <c r="B32" i="4" s="1"/>
  <c r="I21" i="7"/>
  <c r="C29" i="4" s="1"/>
  <c r="N20" i="7"/>
  <c r="L20"/>
  <c r="J20"/>
  <c r="H20"/>
  <c r="N19"/>
  <c r="L19"/>
  <c r="J19"/>
  <c r="H19"/>
  <c r="N18"/>
  <c r="L18"/>
  <c r="J18"/>
  <c r="H18"/>
  <c r="N17"/>
  <c r="N21" s="1"/>
  <c r="F29" i="4" s="1"/>
  <c r="L17" i="7"/>
  <c r="L21" s="1"/>
  <c r="E29" i="4" s="1"/>
  <c r="J17" i="7"/>
  <c r="J21" s="1"/>
  <c r="E21" s="1"/>
  <c r="H17"/>
  <c r="H21" s="1"/>
  <c r="B29" i="4" s="1"/>
  <c r="I14" i="7"/>
  <c r="C28" i="4" s="1"/>
  <c r="N13" i="7"/>
  <c r="N14" s="1"/>
  <c r="F28" i="4" s="1"/>
  <c r="L13" i="7"/>
  <c r="L14" s="1"/>
  <c r="E28" i="4" s="1"/>
  <c r="J13" i="7"/>
  <c r="J14" s="1"/>
  <c r="E14" s="1"/>
  <c r="H13"/>
  <c r="H14" s="1"/>
  <c r="B28" i="4" s="1"/>
  <c r="N20" i="6"/>
  <c r="N22" s="1"/>
  <c r="I20"/>
  <c r="I22" s="1"/>
  <c r="N19"/>
  <c r="L19"/>
  <c r="L20" s="1"/>
  <c r="L22" s="1"/>
  <c r="J19"/>
  <c r="J20" s="1"/>
  <c r="D23" i="4" s="1"/>
  <c r="H19" i="6"/>
  <c r="H20" s="1"/>
  <c r="H22" s="1"/>
  <c r="B24" i="4" s="1"/>
  <c r="N13" i="6"/>
  <c r="N15" s="1"/>
  <c r="N24" s="1"/>
  <c r="I13"/>
  <c r="I15" s="1"/>
  <c r="I24" s="1"/>
  <c r="N12"/>
  <c r="L12"/>
  <c r="L13" s="1"/>
  <c r="L15" s="1"/>
  <c r="J12"/>
  <c r="J13" s="1"/>
  <c r="D21" i="4" s="1"/>
  <c r="H12" i="6"/>
  <c r="H13" s="1"/>
  <c r="H15" s="1"/>
  <c r="I37" i="9"/>
  <c r="N36"/>
  <c r="N37" s="1"/>
  <c r="L36"/>
  <c r="L37" s="1"/>
  <c r="J36"/>
  <c r="J37" s="1"/>
  <c r="E37" s="1"/>
  <c r="H36"/>
  <c r="H37" s="1"/>
  <c r="B16" i="4" s="1"/>
  <c r="I33" i="9"/>
  <c r="N32"/>
  <c r="L32"/>
  <c r="J32"/>
  <c r="H32"/>
  <c r="N31"/>
  <c r="L31"/>
  <c r="J31"/>
  <c r="H31"/>
  <c r="N30"/>
  <c r="L30"/>
  <c r="J30"/>
  <c r="H30"/>
  <c r="N29"/>
  <c r="N33" s="1"/>
  <c r="L29"/>
  <c r="L33" s="1"/>
  <c r="J29"/>
  <c r="H29"/>
  <c r="H33" s="1"/>
  <c r="B15" i="4" s="1"/>
  <c r="I23" i="9"/>
  <c r="N22"/>
  <c r="L22"/>
  <c r="J22"/>
  <c r="H22"/>
  <c r="N21"/>
  <c r="L21"/>
  <c r="J21"/>
  <c r="H21"/>
  <c r="N20"/>
  <c r="L20"/>
  <c r="J20"/>
  <c r="H20"/>
  <c r="N19"/>
  <c r="N23" s="1"/>
  <c r="L19"/>
  <c r="L23" s="1"/>
  <c r="J19"/>
  <c r="J23" s="1"/>
  <c r="E23" s="1"/>
  <c r="H19"/>
  <c r="H23" s="1"/>
  <c r="B13" i="4" s="1"/>
  <c r="I16" i="9"/>
  <c r="N15"/>
  <c r="L15"/>
  <c r="J15"/>
  <c r="H15"/>
  <c r="N14"/>
  <c r="N16" s="1"/>
  <c r="L14"/>
  <c r="L16" s="1"/>
  <c r="J14"/>
  <c r="H14"/>
  <c r="H16" s="1"/>
  <c r="B12" i="4" s="1"/>
  <c r="G56"/>
  <c r="G55"/>
  <c r="G54"/>
  <c r="G53"/>
  <c r="F56"/>
  <c r="F55"/>
  <c r="F54"/>
  <c r="F53"/>
  <c r="E56"/>
  <c r="E55"/>
  <c r="E54"/>
  <c r="C54"/>
  <c r="C53"/>
  <c r="E53"/>
  <c r="N30" i="10"/>
  <c r="L30"/>
  <c r="J30"/>
  <c r="H30"/>
  <c r="N29"/>
  <c r="L29"/>
  <c r="J29"/>
  <c r="H29"/>
  <c r="N28"/>
  <c r="L28"/>
  <c r="J28"/>
  <c r="H28"/>
  <c r="N27"/>
  <c r="L27"/>
  <c r="J27"/>
  <c r="H27"/>
  <c r="N26"/>
  <c r="L26"/>
  <c r="J26"/>
  <c r="H26"/>
  <c r="N25"/>
  <c r="L25"/>
  <c r="J25"/>
  <c r="H25"/>
  <c r="N24"/>
  <c r="L24"/>
  <c r="J24"/>
  <c r="H24"/>
  <c r="N23"/>
  <c r="L23"/>
  <c r="J23"/>
  <c r="H23"/>
  <c r="N22"/>
  <c r="L22"/>
  <c r="J22"/>
  <c r="H22"/>
  <c r="N21"/>
  <c r="L21"/>
  <c r="J21"/>
  <c r="I21"/>
  <c r="I31" s="1"/>
  <c r="N20"/>
  <c r="N31" s="1"/>
  <c r="L20"/>
  <c r="L31" s="1"/>
  <c r="J20"/>
  <c r="H20"/>
  <c r="H31" s="1"/>
  <c r="B54" i="4" s="1"/>
  <c r="I17" i="10"/>
  <c r="N16"/>
  <c r="L16"/>
  <c r="J16"/>
  <c r="H16"/>
  <c r="N15"/>
  <c r="L15"/>
  <c r="J15"/>
  <c r="H15"/>
  <c r="N14"/>
  <c r="L14"/>
  <c r="J14"/>
  <c r="H14"/>
  <c r="N13"/>
  <c r="N17" s="1"/>
  <c r="N33" s="1"/>
  <c r="N35" s="1"/>
  <c r="L13"/>
  <c r="L17" s="1"/>
  <c r="J13"/>
  <c r="J17" s="1"/>
  <c r="E17" s="1"/>
  <c r="H13"/>
  <c r="H17" s="1"/>
  <c r="B53" i="4" s="1"/>
  <c r="I30" i="3"/>
  <c r="J30" s="1"/>
  <c r="W51" i="5"/>
  <c r="G48" i="4" s="1"/>
  <c r="L51" i="5"/>
  <c r="E48" i="4" s="1"/>
  <c r="I51" i="5"/>
  <c r="C48" i="4" s="1"/>
  <c r="N50" i="5"/>
  <c r="L50"/>
  <c r="J50"/>
  <c r="H50"/>
  <c r="N49"/>
  <c r="L49"/>
  <c r="J49"/>
  <c r="H49"/>
  <c r="N48"/>
  <c r="N51" s="1"/>
  <c r="F48" i="4" s="1"/>
  <c r="L48" i="5"/>
  <c r="J48"/>
  <c r="J51" s="1"/>
  <c r="H48"/>
  <c r="H51" s="1"/>
  <c r="B48" i="4" s="1"/>
  <c r="C47"/>
  <c r="W45" i="5"/>
  <c r="W53" s="1"/>
  <c r="G49" i="4" s="1"/>
  <c r="N45" i="5"/>
  <c r="F47" i="4" s="1"/>
  <c r="I45" i="5"/>
  <c r="I53" s="1"/>
  <c r="C49" i="4" s="1"/>
  <c r="N44" i="5"/>
  <c r="L44"/>
  <c r="J44"/>
  <c r="H44"/>
  <c r="N43"/>
  <c r="L43"/>
  <c r="J43"/>
  <c r="H43"/>
  <c r="N42"/>
  <c r="L42"/>
  <c r="L45" s="1"/>
  <c r="J42"/>
  <c r="H42"/>
  <c r="H45" s="1"/>
  <c r="G45" i="4"/>
  <c r="C45"/>
  <c r="W36" i="5"/>
  <c r="N36"/>
  <c r="F45" i="4" s="1"/>
  <c r="I36" i="5"/>
  <c r="N35"/>
  <c r="L35"/>
  <c r="J35"/>
  <c r="H35"/>
  <c r="N34"/>
  <c r="L34"/>
  <c r="J34"/>
  <c r="H34"/>
  <c r="N33"/>
  <c r="L33"/>
  <c r="J33"/>
  <c r="H33"/>
  <c r="N32"/>
  <c r="L32"/>
  <c r="J32"/>
  <c r="H32"/>
  <c r="N31"/>
  <c r="L31"/>
  <c r="J31"/>
  <c r="H31"/>
  <c r="N30"/>
  <c r="L30"/>
  <c r="J30"/>
  <c r="H30"/>
  <c r="N29"/>
  <c r="L29"/>
  <c r="J29"/>
  <c r="H29"/>
  <c r="N28"/>
  <c r="L28"/>
  <c r="J28"/>
  <c r="H28"/>
  <c r="N27"/>
  <c r="L27"/>
  <c r="J27"/>
  <c r="H27"/>
  <c r="N26"/>
  <c r="L26"/>
  <c r="J26"/>
  <c r="H26"/>
  <c r="N25"/>
  <c r="L25"/>
  <c r="L36" s="1"/>
  <c r="E45" i="4" s="1"/>
  <c r="J25" i="5"/>
  <c r="H25"/>
  <c r="H36" s="1"/>
  <c r="B45" i="4" s="1"/>
  <c r="W22" i="5"/>
  <c r="G44" i="4" s="1"/>
  <c r="L22" i="5"/>
  <c r="E44" i="4" s="1"/>
  <c r="I22" i="5"/>
  <c r="I38" s="1"/>
  <c r="N21"/>
  <c r="L21"/>
  <c r="J21"/>
  <c r="H21"/>
  <c r="N20"/>
  <c r="L20"/>
  <c r="J20"/>
  <c r="H20"/>
  <c r="N19"/>
  <c r="L19"/>
  <c r="J19"/>
  <c r="H19"/>
  <c r="N18"/>
  <c r="L18"/>
  <c r="J18"/>
  <c r="H18"/>
  <c r="N17"/>
  <c r="N22" s="1"/>
  <c r="F44" i="4" s="1"/>
  <c r="L17" i="5"/>
  <c r="J17"/>
  <c r="H17"/>
  <c r="C43" i="4"/>
  <c r="W14" i="5"/>
  <c r="G43" i="4" s="1"/>
  <c r="N14" i="5"/>
  <c r="I14"/>
  <c r="N13"/>
  <c r="L13"/>
  <c r="L14" s="1"/>
  <c r="J13"/>
  <c r="J14" s="1"/>
  <c r="H13"/>
  <c r="H14" s="1"/>
  <c r="J26" i="3"/>
  <c r="J20"/>
  <c r="F19"/>
  <c r="F18"/>
  <c r="J14"/>
  <c r="J13"/>
  <c r="F1"/>
  <c r="B8" i="4"/>
  <c r="J31" i="10" l="1"/>
  <c r="E31" s="1"/>
  <c r="D53" i="4"/>
  <c r="J45" i="5"/>
  <c r="J53" s="1"/>
  <c r="D49" i="4" s="1"/>
  <c r="J36" i="5"/>
  <c r="D45" i="4" s="1"/>
  <c r="H22" i="5"/>
  <c r="B44" i="4" s="1"/>
  <c r="J22" i="5"/>
  <c r="E22" s="1"/>
  <c r="B38" i="4"/>
  <c r="H25" i="8"/>
  <c r="B40" i="4" s="1"/>
  <c r="B37"/>
  <c r="B36"/>
  <c r="H24" i="6"/>
  <c r="B25" i="4" s="1"/>
  <c r="B23"/>
  <c r="B22"/>
  <c r="B21"/>
  <c r="J33" i="9"/>
  <c r="D15" i="4" s="1"/>
  <c r="D13"/>
  <c r="J16" i="9"/>
  <c r="D12" i="4" s="1"/>
  <c r="C31"/>
  <c r="D29"/>
  <c r="E31"/>
  <c r="D28"/>
  <c r="B31"/>
  <c r="F31"/>
  <c r="G60"/>
  <c r="C60"/>
  <c r="E17" i="3" s="1"/>
  <c r="H23" i="7"/>
  <c r="I23"/>
  <c r="L23"/>
  <c r="E30" i="4" s="1"/>
  <c r="N23" i="7"/>
  <c r="E21" i="8"/>
  <c r="J23"/>
  <c r="N25"/>
  <c r="E14"/>
  <c r="J16"/>
  <c r="D37" i="4" s="1"/>
  <c r="E28" i="7"/>
  <c r="J30"/>
  <c r="L32"/>
  <c r="E33" i="4" s="1"/>
  <c r="J23" i="7"/>
  <c r="D30" i="4" s="1"/>
  <c r="L25" i="9"/>
  <c r="H39"/>
  <c r="B17" i="4" s="1"/>
  <c r="I39" i="9"/>
  <c r="I25"/>
  <c r="I41" s="1"/>
  <c r="B47" i="4"/>
  <c r="H53" i="5"/>
  <c r="B49" i="4" s="1"/>
  <c r="E43"/>
  <c r="L38" i="5"/>
  <c r="C46" i="4"/>
  <c r="I55" i="5"/>
  <c r="C50" i="4" s="1"/>
  <c r="N38" i="5"/>
  <c r="B43" i="4"/>
  <c r="L53" i="5"/>
  <c r="E49" i="4" s="1"/>
  <c r="E60" s="1"/>
  <c r="E47"/>
  <c r="D48"/>
  <c r="E51" i="5"/>
  <c r="N53"/>
  <c r="F49" i="4" s="1"/>
  <c r="F60" s="1"/>
  <c r="E14" i="5"/>
  <c r="D43" i="4"/>
  <c r="C44"/>
  <c r="W38" i="5"/>
  <c r="E45"/>
  <c r="D47" i="4"/>
  <c r="G47"/>
  <c r="F43"/>
  <c r="E36" i="5"/>
  <c r="E13" i="6"/>
  <c r="J15"/>
  <c r="D22" i="4" s="1"/>
  <c r="E20" i="6"/>
  <c r="J22"/>
  <c r="L24"/>
  <c r="L39" i="9"/>
  <c r="L41" s="1"/>
  <c r="N25"/>
  <c r="J25"/>
  <c r="D14" i="4" s="1"/>
  <c r="E16" i="9"/>
  <c r="N39"/>
  <c r="N41" s="1"/>
  <c r="H25"/>
  <c r="E33"/>
  <c r="L33" i="10"/>
  <c r="L35" s="1"/>
  <c r="H33"/>
  <c r="I33"/>
  <c r="E58" i="4" l="1"/>
  <c r="J33" i="10"/>
  <c r="D55" i="4" s="1"/>
  <c r="D54"/>
  <c r="I35" i="10"/>
  <c r="C56" i="4" s="1"/>
  <c r="C55"/>
  <c r="H35" i="10"/>
  <c r="B56" i="4" s="1"/>
  <c r="B55"/>
  <c r="E53" i="5"/>
  <c r="B60" i="4"/>
  <c r="D17" i="3" s="1"/>
  <c r="F17" s="1"/>
  <c r="D44" i="4"/>
  <c r="J38" i="5"/>
  <c r="D46" i="4" s="1"/>
  <c r="H38" i="5"/>
  <c r="B46" i="4" s="1"/>
  <c r="E23" i="8"/>
  <c r="D39" i="4"/>
  <c r="E22" i="6"/>
  <c r="D24" i="4"/>
  <c r="J39" i="9"/>
  <c r="D17" i="4" s="1"/>
  <c r="H41" i="9"/>
  <c r="B18" i="4" s="1"/>
  <c r="B14"/>
  <c r="H32" i="7"/>
  <c r="B33" i="4" s="1"/>
  <c r="B30"/>
  <c r="N32" i="7"/>
  <c r="F33" i="4" s="1"/>
  <c r="F58" s="1"/>
  <c r="F30"/>
  <c r="I32" i="7"/>
  <c r="C33" i="4" s="1"/>
  <c r="C58" s="1"/>
  <c r="C30"/>
  <c r="C59" s="1"/>
  <c r="E16" i="3" s="1"/>
  <c r="E20" s="1"/>
  <c r="E30" i="7"/>
  <c r="D32" i="4"/>
  <c r="E16" i="8"/>
  <c r="J25"/>
  <c r="E23" i="7"/>
  <c r="J32"/>
  <c r="G46" i="4"/>
  <c r="G59" s="1"/>
  <c r="W55" i="5"/>
  <c r="G50" i="4" s="1"/>
  <c r="G58" s="1"/>
  <c r="N55" i="5"/>
  <c r="F50" i="4" s="1"/>
  <c r="F46"/>
  <c r="E46"/>
  <c r="E59" s="1"/>
  <c r="L55" i="5"/>
  <c r="E50" i="4" s="1"/>
  <c r="E15" i="6"/>
  <c r="J24"/>
  <c r="J41" i="9"/>
  <c r="E25"/>
  <c r="F59" i="4" l="1"/>
  <c r="D59"/>
  <c r="E33" i="10"/>
  <c r="J35"/>
  <c r="E35" s="1"/>
  <c r="J55" i="5"/>
  <c r="D50" i="4" s="1"/>
  <c r="H55" i="5"/>
  <c r="B50" i="4" s="1"/>
  <c r="B58" s="1"/>
  <c r="E38" i="5"/>
  <c r="B59" i="4"/>
  <c r="D16" i="3" s="1"/>
  <c r="E25" i="8"/>
  <c r="D40" i="4"/>
  <c r="E24" i="6"/>
  <c r="D25" i="4"/>
  <c r="E39" i="9"/>
  <c r="D60" i="4"/>
  <c r="E41" i="9"/>
  <c r="D18" i="4"/>
  <c r="E32" i="7"/>
  <c r="D33" i="4"/>
  <c r="D56" l="1"/>
  <c r="E55" i="5"/>
  <c r="F25" i="3"/>
  <c r="F23"/>
  <c r="F24"/>
  <c r="D20"/>
  <c r="F16"/>
  <c r="F20" s="1"/>
  <c r="F22"/>
  <c r="D58" i="4"/>
  <c r="F26" i="3" l="1"/>
  <c r="J28" s="1"/>
  <c r="I29" s="1"/>
  <c r="J29" s="1"/>
  <c r="J31" l="1"/>
  <c r="J12" s="1"/>
  <c r="F14" l="1"/>
  <c r="F12"/>
  <c r="F13"/>
</calcChain>
</file>

<file path=xl/sharedStrings.xml><?xml version="1.0" encoding="utf-8"?>
<sst xmlns="http://schemas.openxmlformats.org/spreadsheetml/2006/main" count="900" uniqueCount="321">
  <si>
    <t>Dodávateľ:</t>
  </si>
  <si>
    <t>Odberateľ:</t>
  </si>
  <si>
    <t xml:space="preserve"> </t>
  </si>
  <si>
    <t>DPH</t>
  </si>
  <si>
    <t>V module</t>
  </si>
  <si>
    <t>Hlavička1</t>
  </si>
  <si>
    <t>Mena</t>
  </si>
  <si>
    <t>Hlavička2</t>
  </si>
  <si>
    <t>Obdobie</t>
  </si>
  <si>
    <t>Počet des.miest</t>
  </si>
  <si>
    <t>Formát</t>
  </si>
  <si>
    <t xml:space="preserve">Projektant: </t>
  </si>
  <si>
    <t>Rozpočet</t>
  </si>
  <si>
    <t>Prehľad rozpočtových nákladov v</t>
  </si>
  <si>
    <t>EUR</t>
  </si>
  <si>
    <t>Čerpanie</t>
  </si>
  <si>
    <t>Súpis vykonaných prác a dodávok v</t>
  </si>
  <si>
    <t>za obdobie</t>
  </si>
  <si>
    <t>Mesiac 2011</t>
  </si>
  <si>
    <t>VK</t>
  </si>
  <si>
    <t>Prehľad kalkulovaných nákladov v</t>
  </si>
  <si>
    <t>VF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</si>
  <si>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</si>
  <si>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</si>
  <si>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</si>
  <si>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</si>
  <si>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</si>
  <si>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</si>
  <si>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</si>
  <si>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Konštrukcie</t>
  </si>
  <si>
    <t>Špecifikovaný</t>
  </si>
  <si>
    <t>Spolu</t>
  </si>
  <si>
    <t>Hmotnosť v tonách</t>
  </si>
  <si>
    <t>Suť v tonách</t>
  </si>
  <si>
    <t>Pozícia</t>
  </si>
  <si>
    <t>Vyňatý</t>
  </si>
  <si>
    <t>Vysoká sadzba</t>
  </si>
  <si>
    <t>Typ</t>
  </si>
  <si>
    <t>Nh</t>
  </si>
  <si>
    <t>X</t>
  </si>
  <si>
    <t>Y</t>
  </si>
  <si>
    <t>Klasifikácia</t>
  </si>
  <si>
    <t>Katalógové</t>
  </si>
  <si>
    <t>AC</t>
  </si>
  <si>
    <t>AD</t>
  </si>
  <si>
    <t>Jedn. cena</t>
  </si>
  <si>
    <t>Index JC</t>
  </si>
  <si>
    <t>Index mn.</t>
  </si>
  <si>
    <t>číslo</t>
  </si>
  <si>
    <t>cen.</t>
  </si>
  <si>
    <t>výkaz-výmer</t>
  </si>
  <si>
    <t>výmera</t>
  </si>
  <si>
    <t>jednotka</t>
  </si>
  <si>
    <t>cena</t>
  </si>
  <si>
    <t>a práce</t>
  </si>
  <si>
    <t>materiál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</si>
  <si>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</si>
  <si>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</si>
  <si>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</si>
  <si>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</si>
  <si>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</si>
  <si>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</si>
  <si>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</si>
  <si>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>produkcie</t>
  </si>
  <si>
    <t>ceny</t>
  </si>
  <si>
    <t>Rekapitulácia rozpočtu v</t>
  </si>
  <si>
    <t>Rekapitulácia splátky v</t>
  </si>
  <si>
    <t>Rekapitulácia výrobnej kalkulácie v</t>
  </si>
  <si>
    <t>Popis položky, stavebného dielu, remesla</t>
  </si>
  <si>
    <t>Hmotnosť v t</t>
  </si>
  <si>
    <t>Miesto:</t>
  </si>
  <si>
    <t>Krycí list rozpočtu v</t>
  </si>
  <si>
    <t>Krycí list splátky v</t>
  </si>
  <si>
    <t>Krycí list výrobnej kalkulácie v</t>
  </si>
  <si>
    <t xml:space="preserve">Rozpočet: </t>
  </si>
  <si>
    <t xml:space="preserve">Zmluva č.: </t>
  </si>
  <si>
    <t>Spracoval:</t>
  </si>
  <si>
    <t>Dňa:</t>
  </si>
  <si>
    <t>IČO:</t>
  </si>
  <si>
    <t>DIČ:</t>
  </si>
  <si>
    <t>Projektant:</t>
  </si>
  <si>
    <t>A</t>
  </si>
  <si>
    <t xml:space="preserve"> ZRN</t>
  </si>
  <si>
    <t>Špecifikovaný materiál</t>
  </si>
  <si>
    <t>Spolu ZRN</t>
  </si>
  <si>
    <t>B</t>
  </si>
  <si>
    <t>IN - Individuálne náklady</t>
  </si>
  <si>
    <t xml:space="preserve"> HSV:</t>
  </si>
  <si>
    <t xml:space="preserve"> PSV:</t>
  </si>
  <si>
    <t xml:space="preserve"> MCE:</t>
  </si>
  <si>
    <t xml:space="preserve"> Iné:</t>
  </si>
  <si>
    <t xml:space="preserve"> Súčet:</t>
  </si>
  <si>
    <t xml:space="preserve">Súčet riadkov 6 až 9: </t>
  </si>
  <si>
    <t>C</t>
  </si>
  <si>
    <t>NUS - náklady umiestnenia stavby</t>
  </si>
  <si>
    <t>D</t>
  </si>
  <si>
    <t>ON - ostatné náklady</t>
  </si>
  <si>
    <t xml:space="preserve"> Ostatné náklady uvedené v rozpočte</t>
  </si>
  <si>
    <t xml:space="preserve">Sučet riadkov 11 až 14: </t>
  </si>
  <si>
    <t xml:space="preserve">Sučet riadkov 16 až 19: </t>
  </si>
  <si>
    <t>projektant, rozpočtár cenár</t>
  </si>
  <si>
    <t>pečiatka:</t>
  </si>
  <si>
    <t>E</t>
  </si>
  <si>
    <t>Celkové náklady</t>
  </si>
  <si>
    <t xml:space="preserve">Súčet riadkov 5, 10, 15 a 20: </t>
  </si>
  <si>
    <t>podpis:</t>
  </si>
  <si>
    <t>dátum:</t>
  </si>
  <si>
    <t xml:space="preserve">Sučet riadkov 21 až 23: </t>
  </si>
  <si>
    <t>F</t>
  </si>
  <si>
    <t>odberateľ, obstarávateľ</t>
  </si>
  <si>
    <t>dodávateľ, zhotoviteľ</t>
  </si>
  <si>
    <t xml:space="preserve">JKSO : </t>
  </si>
  <si>
    <t>JKSO :</t>
  </si>
  <si>
    <t>M3 OP</t>
  </si>
  <si>
    <t>M2 ZP</t>
  </si>
  <si>
    <t>M2 UP</t>
  </si>
  <si>
    <t>M</t>
  </si>
  <si>
    <t xml:space="preserve"> Práce nadčas</t>
  </si>
  <si>
    <t xml:space="preserve"> Murárske výpomoce</t>
  </si>
  <si>
    <t xml:space="preserve"> Bez pevnej podlahy</t>
  </si>
  <si>
    <t xml:space="preserve"> Zariadenie staveniska</t>
  </si>
  <si>
    <t xml:space="preserve"> Prevádzkové vplyvy</t>
  </si>
  <si>
    <t xml:space="preserve"> Sťažené podmienky</t>
  </si>
  <si>
    <t xml:space="preserve"> Inžinierska činnosť</t>
  </si>
  <si>
    <t xml:space="preserve"> Projektové práce</t>
  </si>
  <si>
    <t xml:space="preserve"> DPH  20% z:</t>
  </si>
  <si>
    <t xml:space="preserve"> DPH   0% z:</t>
  </si>
  <si>
    <t xml:space="preserve"> Odpočet - prípočet</t>
  </si>
  <si>
    <t>Zaradenie</t>
  </si>
  <si>
    <t>pre KL</t>
  </si>
  <si>
    <t>Lev0</t>
  </si>
  <si>
    <t>pozícia</t>
  </si>
  <si>
    <t>PRÁCE A DODÁVKY HSV</t>
  </si>
  <si>
    <t>1 - ZEMNE PRÁCE</t>
  </si>
  <si>
    <t>001</t>
  </si>
  <si>
    <t>181101106</t>
  </si>
  <si>
    <t>Úprava pláne v zárezoch v horn. tr. 1-4 so zhutnením</t>
  </si>
  <si>
    <t>m2</t>
  </si>
  <si>
    <t xml:space="preserve">                    </t>
  </si>
  <si>
    <t>18110-1102</t>
  </si>
  <si>
    <t>45.11.21</t>
  </si>
  <si>
    <t>EK</t>
  </si>
  <si>
    <t>S</t>
  </si>
  <si>
    <t xml:space="preserve">1 - ZEMNE PRÁCE  spolu: </t>
  </si>
  <si>
    <t>6 - ÚPRAVY POVRCHOV, PODLAHY, VÝPLNE</t>
  </si>
  <si>
    <t>011</t>
  </si>
  <si>
    <t>622418415</t>
  </si>
  <si>
    <t>Náter stien vonkajší krycí, dvojnásobný</t>
  </si>
  <si>
    <t>62241-8415</t>
  </si>
  <si>
    <t xml:space="preserve">  .  .  </t>
  </si>
  <si>
    <t>622421143</t>
  </si>
  <si>
    <t>Omietka vonk. stien vápenná štuková zlož. I až II</t>
  </si>
  <si>
    <t>62242-1143</t>
  </si>
  <si>
    <t>45.41.10</t>
  </si>
  <si>
    <t>014</t>
  </si>
  <si>
    <t>622422321</t>
  </si>
  <si>
    <t>Oprava omietok vápenných a vápennocem. st. člen. 1-2 štukových 20-30%</t>
  </si>
  <si>
    <t>62242-2321</t>
  </si>
  <si>
    <t>622445016</t>
  </si>
  <si>
    <t>Príprava podkladu, penetračný náter</t>
  </si>
  <si>
    <t>62244-5016</t>
  </si>
  <si>
    <t>622484010</t>
  </si>
  <si>
    <t>Potiahnutie vonk. stien sklotextilnou mriežkou</t>
  </si>
  <si>
    <t>62248-4010</t>
  </si>
  <si>
    <t xml:space="preserve">6 - ÚPRAVY POVRCHOV, PODLAHY, VÝPLNE  spolu: </t>
  </si>
  <si>
    <t>9 - OSTATNÉ KONŠTRUKCIE A PRÁCE</t>
  </si>
  <si>
    <t>003</t>
  </si>
  <si>
    <t>941941041</t>
  </si>
  <si>
    <t>Montáž lešenia ľahk. radového s podlahami š. do 1,2 m v. do 10 m</t>
  </si>
  <si>
    <t>94194-1041</t>
  </si>
  <si>
    <t>45.25.10</t>
  </si>
  <si>
    <t>941941841</t>
  </si>
  <si>
    <t>Demontáž lešenia ľahk. radového s podlahami š. do 1,2 m v. do 10 m</t>
  </si>
  <si>
    <t>94194-1841</t>
  </si>
  <si>
    <t>013</t>
  </si>
  <si>
    <t>962032254</t>
  </si>
  <si>
    <t>Búranie muriva z tehál na MC alebo otvorov nad 4 m2</t>
  </si>
  <si>
    <t>m3</t>
  </si>
  <si>
    <t>96203-2254</t>
  </si>
  <si>
    <t>45.11.11</t>
  </si>
  <si>
    <t>963012510</t>
  </si>
  <si>
    <t>Búranie stropov zo želb. prefa dosiek</t>
  </si>
  <si>
    <t>96301-2510</t>
  </si>
  <si>
    <t>979081111</t>
  </si>
  <si>
    <t>Odvoz sute a vybúraných hmôt na skládku do 1 km</t>
  </si>
  <si>
    <t>t</t>
  </si>
  <si>
    <t>97908-1111</t>
  </si>
  <si>
    <t>979081121</t>
  </si>
  <si>
    <t>Odvoz sute a vybúraných hmôt na skládku každý ďalší 1 km</t>
  </si>
  <si>
    <t>97908-1121</t>
  </si>
  <si>
    <t>979082111</t>
  </si>
  <si>
    <t>Vnútrostavenisková doprava sute a vybúraných hmôt do 10 m</t>
  </si>
  <si>
    <t>97908-2111</t>
  </si>
  <si>
    <t>979082121</t>
  </si>
  <si>
    <t>Vnútrost. doprava sute a vybúraných hmôt každých ďalších 5 m</t>
  </si>
  <si>
    <t>97908-2121</t>
  </si>
  <si>
    <t>979131409</t>
  </si>
  <si>
    <t>Poplatok za ulož.a znešk.staveb.sute na vymedzených skládkach "O"-ostatný odpad</t>
  </si>
  <si>
    <t>97913-1409</t>
  </si>
  <si>
    <t>998991111</t>
  </si>
  <si>
    <t>Presun hmôt pre opravy v objektoch výšky do 25 m</t>
  </si>
  <si>
    <t>99899-1111</t>
  </si>
  <si>
    <t>998991193</t>
  </si>
  <si>
    <t>Príplatok za zväčšený presun do 1000 m</t>
  </si>
  <si>
    <t>99899-1193</t>
  </si>
  <si>
    <t xml:space="preserve">9 - OSTATNÉ KONŠTRUKCIE A PRÁCE  spolu: </t>
  </si>
  <si>
    <t xml:space="preserve">PRÁCE A DODÁVKY HSV  spolu: </t>
  </si>
  <si>
    <t>PRÁCE A DODÁVKY PSV</t>
  </si>
  <si>
    <t>733 - Rozvod potrubia</t>
  </si>
  <si>
    <t>731</t>
  </si>
  <si>
    <t>733120817</t>
  </si>
  <si>
    <t>Demontáž potrubia v teplovode</t>
  </si>
  <si>
    <t>m</t>
  </si>
  <si>
    <t>I</t>
  </si>
  <si>
    <t>73312-0819</t>
  </si>
  <si>
    <t>45.33.11</t>
  </si>
  <si>
    <t>IK</t>
  </si>
  <si>
    <t>998733201</t>
  </si>
  <si>
    <t>Presun hmôt pre potrubie UK v objektoch výšky do 6 m</t>
  </si>
  <si>
    <t>99873-3201</t>
  </si>
  <si>
    <t>998733293</t>
  </si>
  <si>
    <t>Prípl. za zväčšený presun do 500 m pre potrubie UK</t>
  </si>
  <si>
    <t>99873-3293</t>
  </si>
  <si>
    <t xml:space="preserve">733 - Rozvod potrubia  spolu: </t>
  </si>
  <si>
    <t>764 - Konštrukcie klampiarske</t>
  </si>
  <si>
    <t>764</t>
  </si>
  <si>
    <t>764311821</t>
  </si>
  <si>
    <t>Klamp. demont. zastrešenia na hl. krytine1000, do 30°</t>
  </si>
  <si>
    <t>76431-1821</t>
  </si>
  <si>
    <t>45.22.12</t>
  </si>
  <si>
    <t>998764201</t>
  </si>
  <si>
    <t>Presun hmôt pre klampiarske konštr. v objektoch výšky do 6 m</t>
  </si>
  <si>
    <t>99876-4201</t>
  </si>
  <si>
    <t>45.22.13</t>
  </si>
  <si>
    <t>998764292</t>
  </si>
  <si>
    <t>Prípl. za zväčšený presun do 100 m pre klampiarske konštr.</t>
  </si>
  <si>
    <t>99876-4292</t>
  </si>
  <si>
    <t xml:space="preserve">764 - Konštrukcie klampiarske  spolu: </t>
  </si>
  <si>
    <t xml:space="preserve">PRÁCE A DODÁVKY PSV  spolu: </t>
  </si>
  <si>
    <t>Za rozpočet celkom</t>
  </si>
  <si>
    <t xml:space="preserve">Dodávateľ:  </t>
  </si>
  <si>
    <t>Stavba : ZŠ Zlatá - oprava tried, chodby, WC a teplovodu</t>
  </si>
  <si>
    <t>Základná škola Zlatá 2, Rožňava,  Zlatá ul. č.2, 048 01 Rožňava</t>
  </si>
  <si>
    <t>ZŠ Zlatá Rožňava</t>
  </si>
  <si>
    <t>Odberateľ: Základná škola Zlatá 2, Rožňava,  Zlatá ul. č.2, 048 01 Rožňava</t>
  </si>
  <si>
    <t xml:space="preserve">Dodávateľ: </t>
  </si>
  <si>
    <t>SO-01, SO-02, SO-03, SO-04, SO-05, SO-06</t>
  </si>
  <si>
    <t>Stavba : SO-05 - Búranie teplovodu pri telocvični</t>
  </si>
  <si>
    <t>4 - VODOROVNÉ KONŠTRUKCIE</t>
  </si>
  <si>
    <t>411321414</t>
  </si>
  <si>
    <t>Stropy doskové zo železobetónu tr. C25/30</t>
  </si>
  <si>
    <t>411351101</t>
  </si>
  <si>
    <t>Debnenie stropov doskových zhotovenie</t>
  </si>
  <si>
    <t>411351102</t>
  </si>
  <si>
    <t>Debnenie stropov doskových odstránenie</t>
  </si>
  <si>
    <t>411361921</t>
  </si>
  <si>
    <t>Výstuž stropov zo zvarovaných sietí ťahaných</t>
  </si>
  <si>
    <t xml:space="preserve">4 - VODOROVNÉ KONŠTRUKCIE  spolu: </t>
  </si>
  <si>
    <t>015</t>
  </si>
  <si>
    <t>953171004</t>
  </si>
  <si>
    <t>Osadenie poklopov</t>
  </si>
  <si>
    <t>kus</t>
  </si>
  <si>
    <t>MAT</t>
  </si>
  <si>
    <t>552431110</t>
  </si>
  <si>
    <t>Poklop ťažký s rámom 1000x1000</t>
  </si>
  <si>
    <t>965042121</t>
  </si>
  <si>
    <t>Búr. podkl. betón alebo betónového krytu</t>
  </si>
  <si>
    <t>968071199</t>
  </si>
  <si>
    <t>Demontáž poklopu</t>
  </si>
  <si>
    <t>999281111</t>
  </si>
  <si>
    <t>999281193</t>
  </si>
  <si>
    <t>Za rozpočet SO-06 celkom:</t>
  </si>
  <si>
    <t>Za rozpočet SO-05 celkom:</t>
  </si>
  <si>
    <t>Za rozpočet celkom:</t>
  </si>
  <si>
    <t xml:space="preserve">Odberateľ: Základná škola Zlatá 2, Rožňava,  Zlatá ul. č.2, 048 01 Rožňava </t>
  </si>
  <si>
    <t>Stavba : SO-06 - Šachta - poklop</t>
  </si>
  <si>
    <t>SO-05 -Búranie teplovodu pri telocvični</t>
  </si>
  <si>
    <t>SO-06 - Šachta - poklop</t>
  </si>
  <si>
    <t>611421331</t>
  </si>
  <si>
    <t>Oprava vápennej omietky stropov a klenieb štukových 10-30%</t>
  </si>
  <si>
    <t>612421331</t>
  </si>
  <si>
    <t>Oprava vnútorných vápenných omietok stien štukových 10-30%</t>
  </si>
  <si>
    <t>941955003</t>
  </si>
  <si>
    <t>Lešenie ľahké prac. pomocné výš. podlahy do 2,5 m</t>
  </si>
  <si>
    <t>952901111</t>
  </si>
  <si>
    <t>Vyčistenie budov byt. alebo občian. výstavby pri výške podlažia do 4 m</t>
  </si>
  <si>
    <t>783 - Nátery</t>
  </si>
  <si>
    <t>783</t>
  </si>
  <si>
    <t>783201821</t>
  </si>
  <si>
    <t>Odstránenie náterov z kov. stav. doplnk. konštr. opálením</t>
  </si>
  <si>
    <t>783225400</t>
  </si>
  <si>
    <t>Nátery kov. stav. dopl. konšt. synt. dvojn.+1x email s tmel</t>
  </si>
  <si>
    <t>783226100</t>
  </si>
  <si>
    <t>Nátery kov. stav. doplnk. konštr. syntet. základné</t>
  </si>
  <si>
    <t>783812110</t>
  </si>
  <si>
    <t>Nátery omietok stien olejové dvojnásobné +1x email +2x plné tmel.</t>
  </si>
  <si>
    <t xml:space="preserve">783 - Nátery  spolu: </t>
  </si>
  <si>
    <t>784 - Maľby</t>
  </si>
  <si>
    <t>784</t>
  </si>
  <si>
    <t>784452571</t>
  </si>
  <si>
    <t>Maľba zo zmesí tekut. 1far. dvojnás. v miest. do 3,8m</t>
  </si>
  <si>
    <t xml:space="preserve">784 - Maľby  spolu: </t>
  </si>
  <si>
    <t>Stavba : SO-01 - 2 triedy - maľba</t>
  </si>
  <si>
    <t>SO-01 - 2 triedy - maľba</t>
  </si>
  <si>
    <t>Za rozpočet SO-01 celkom:</t>
  </si>
  <si>
    <t>Stavba : SO-02 - trieda - maľba</t>
  </si>
  <si>
    <t>Prehľad rozpočtových nákladov v Eur</t>
  </si>
  <si>
    <t>SO-02 - trieda - maľba</t>
  </si>
  <si>
    <t>Za rozpočet SO-02 celkom:</t>
  </si>
  <si>
    <t>Stavba : SO-03 - chodba - maľba</t>
  </si>
  <si>
    <t>SO-03 - chodba - maľba</t>
  </si>
  <si>
    <t>Za rozpočet SO-03 celkom:</t>
  </si>
  <si>
    <t>Stavba : SO-04 - WC - maľba</t>
  </si>
  <si>
    <t>SO-04 - WC - maľba</t>
  </si>
  <si>
    <t>Za rozpočet SO-04 celkom:</t>
  </si>
  <si>
    <t xml:space="preserve">Spracoval:                                   </t>
  </si>
  <si>
    <t xml:space="preserve">Dátum: </t>
  </si>
  <si>
    <t xml:space="preserve">Spracoval:                               </t>
  </si>
  <si>
    <t xml:space="preserve">Spracoval:                                  </t>
  </si>
  <si>
    <t xml:space="preserve">Spracoval:                                        </t>
  </si>
  <si>
    <t xml:space="preserve">Spracoval:                                     </t>
  </si>
</sst>
</file>

<file path=xl/styles.xml><?xml version="1.0" encoding="utf-8"?>
<styleSheet xmlns="http://schemas.openxmlformats.org/spreadsheetml/2006/main">
  <numFmts count="8">
    <numFmt numFmtId="164" formatCode="_-* #,##0\ &quot;Sk&quot;_-;\-* #,##0\ &quot;Sk&quot;_-;_-* &quot;-&quot;\ &quot;Sk&quot;_-;_-@_-"/>
    <numFmt numFmtId="165" formatCode="#,##0.00000"/>
    <numFmt numFmtId="166" formatCode="#,##0.0000"/>
    <numFmt numFmtId="167" formatCode="#,##0.000"/>
    <numFmt numFmtId="168" formatCode="#,##0&quot; Sk&quot;;[Red]&quot;-&quot;#,##0&quot; Sk&quot;"/>
    <numFmt numFmtId="169" formatCode="#,##0.0"/>
    <numFmt numFmtId="170" formatCode="#,##0&quot; &quot;"/>
    <numFmt numFmtId="171" formatCode="0.000"/>
  </numFmts>
  <fonts count="20">
    <font>
      <sz val="10"/>
      <name val="Arial"/>
      <charset val="238"/>
    </font>
    <font>
      <sz val="8"/>
      <name val="Arial Narrow"/>
      <family val="2"/>
      <charset val="238"/>
    </font>
    <font>
      <b/>
      <sz val="10"/>
      <name val="Arial Narrow"/>
      <family val="2"/>
      <charset val="238"/>
    </font>
    <font>
      <b/>
      <sz val="8"/>
      <name val="Arial Narrow"/>
      <family val="2"/>
      <charset val="238"/>
    </font>
    <font>
      <sz val="8"/>
      <color indexed="9"/>
      <name val="Arial Narrow"/>
      <family val="2"/>
      <charset val="238"/>
    </font>
    <font>
      <b/>
      <sz val="8"/>
      <color indexed="9"/>
      <name val="Arial Narrow"/>
      <family val="2"/>
      <charset val="238"/>
    </font>
    <font>
      <sz val="8"/>
      <color indexed="12"/>
      <name val="Arial Narrow"/>
      <family val="2"/>
      <charset val="238"/>
    </font>
    <font>
      <sz val="7.5"/>
      <color rgb="FFFFFFFF"/>
      <name val="Arial Narrow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b/>
      <sz val="7"/>
      <name val="Letter Gothic CE"/>
      <charset val="238"/>
    </font>
    <font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8"/>
      <color indexed="62"/>
      <name val="Cambria"/>
      <family val="1"/>
      <charset val="238"/>
    </font>
    <font>
      <b/>
      <sz val="8"/>
      <name val="Arial Narrow"/>
      <family val="2"/>
      <charset val="238"/>
    </font>
    <font>
      <b/>
      <sz val="12"/>
      <name val="Arial Narrow"/>
      <family val="2"/>
      <charset val="238"/>
    </font>
    <font>
      <b/>
      <sz val="8"/>
      <name val="Arial Narrow"/>
      <charset val="238"/>
    </font>
    <font>
      <sz val="8"/>
      <name val="Arial Narrow"/>
      <charset val="238"/>
    </font>
    <font>
      <b/>
      <sz val="10"/>
      <name val="Arial Narrow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67">
    <border>
      <left/>
      <right/>
      <top/>
      <bottom/>
      <diagonal/>
    </border>
    <border>
      <left style="double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hair">
        <color auto="1"/>
      </bottom>
      <diagonal/>
    </border>
    <border>
      <left/>
      <right/>
      <top style="double">
        <color auto="1"/>
      </top>
      <bottom style="hair">
        <color auto="1"/>
      </bottom>
      <diagonal/>
    </border>
    <border>
      <left style="double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double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double">
        <color auto="1"/>
      </left>
      <right/>
      <top style="hair">
        <color auto="1"/>
      </top>
      <bottom style="double">
        <color auto="1"/>
      </bottom>
      <diagonal/>
    </border>
    <border>
      <left/>
      <right/>
      <top style="hair">
        <color auto="1"/>
      </top>
      <bottom style="double">
        <color auto="1"/>
      </bottom>
      <diagonal/>
    </border>
    <border>
      <left style="double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hair">
        <color auto="1"/>
      </right>
      <top style="double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double">
        <color auto="1"/>
      </bottom>
      <diagonal/>
    </border>
    <border>
      <left style="double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/>
      <top style="double">
        <color auto="1"/>
      </top>
      <bottom style="thin">
        <color auto="1"/>
      </bottom>
      <diagonal/>
    </border>
    <border>
      <left style="double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double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double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double">
        <color auto="1"/>
      </bottom>
      <diagonal/>
    </border>
    <border>
      <left/>
      <right style="hair">
        <color auto="1"/>
      </right>
      <top style="hair">
        <color auto="1"/>
      </top>
      <bottom style="double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/>
      <top/>
      <bottom/>
      <diagonal/>
    </border>
    <border>
      <left/>
      <right/>
      <top style="double">
        <color auto="1"/>
      </top>
      <bottom/>
      <diagonal/>
    </border>
    <border>
      <left style="hair">
        <color auto="1"/>
      </left>
      <right/>
      <top style="double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double">
        <color auto="1"/>
      </bottom>
      <diagonal/>
    </border>
    <border>
      <left style="double">
        <color auto="1"/>
      </left>
      <right style="hair">
        <color auto="1"/>
      </right>
      <top style="double">
        <color auto="1"/>
      </top>
      <bottom style="double">
        <color auto="1"/>
      </bottom>
      <diagonal/>
    </border>
    <border>
      <left style="hair">
        <color auto="1"/>
      </left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 style="hair">
        <color auto="1"/>
      </bottom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  <border>
      <left/>
      <right style="double">
        <color auto="1"/>
      </right>
      <top style="hair">
        <color auto="1"/>
      </top>
      <bottom/>
      <diagonal/>
    </border>
    <border>
      <left/>
      <right style="double">
        <color auto="1"/>
      </right>
      <top style="hair">
        <color auto="1"/>
      </top>
      <bottom style="double">
        <color auto="1"/>
      </bottom>
      <diagonal/>
    </border>
    <border>
      <left/>
      <right style="double">
        <color auto="1"/>
      </right>
      <top/>
      <bottom style="hair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 style="double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32">
    <xf numFmtId="0" fontId="0" fillId="0" borderId="0"/>
    <xf numFmtId="0" fontId="9" fillId="0" borderId="0"/>
    <xf numFmtId="0" fontId="10" fillId="0" borderId="65" applyFont="0" applyFill="0" applyBorder="0">
      <alignment vertical="center"/>
    </xf>
    <xf numFmtId="0" fontId="8" fillId="3" borderId="0" applyNumberFormat="0" applyBorder="0" applyAlignment="0" applyProtection="0"/>
    <xf numFmtId="164" fontId="9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168" fontId="10" fillId="0" borderId="65"/>
    <xf numFmtId="0" fontId="9" fillId="0" borderId="0"/>
    <xf numFmtId="0" fontId="8" fillId="5" borderId="0" applyNumberFormat="0" applyBorder="0" applyAlignment="0" applyProtection="0"/>
    <xf numFmtId="0" fontId="8" fillId="4" borderId="0" applyNumberFormat="0" applyBorder="0" applyAlignment="0" applyProtection="0"/>
    <xf numFmtId="0" fontId="10" fillId="0" borderId="65" applyFont="0" applyFill="0"/>
    <xf numFmtId="0" fontId="10" fillId="0" borderId="65">
      <alignment vertical="center"/>
    </xf>
    <xf numFmtId="0" fontId="8" fillId="6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11" fillId="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2" borderId="0" applyNumberFormat="0" applyBorder="0" applyAlignment="0" applyProtection="0"/>
    <xf numFmtId="0" fontId="11" fillId="4" borderId="0" applyNumberFormat="0" applyBorder="0" applyAlignment="0" applyProtection="0"/>
    <xf numFmtId="0" fontId="13" fillId="0" borderId="66" applyNumberFormat="0" applyFill="0" applyAlignment="0" applyProtection="0"/>
    <xf numFmtId="0" fontId="9" fillId="0" borderId="0"/>
    <xf numFmtId="0" fontId="14" fillId="0" borderId="0" applyNumberFormat="0" applyFill="0" applyBorder="0" applyAlignment="0" applyProtection="0"/>
    <xf numFmtId="0" fontId="10" fillId="0" borderId="27" applyBorder="0">
      <alignment vertical="center"/>
    </xf>
    <xf numFmtId="0" fontId="12" fillId="0" borderId="0" applyNumberFormat="0" applyFill="0" applyBorder="0" applyAlignment="0" applyProtection="0"/>
    <xf numFmtId="0" fontId="10" fillId="0" borderId="27">
      <alignment vertical="center"/>
    </xf>
  </cellStyleXfs>
  <cellXfs count="190">
    <xf numFmtId="0" fontId="0" fillId="0" borderId="0" xfId="0"/>
    <xf numFmtId="0" fontId="1" fillId="0" borderId="0" xfId="8" applyFont="1"/>
    <xf numFmtId="0" fontId="1" fillId="0" borderId="0" xfId="8" applyFont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1" fillId="0" borderId="3" xfId="8" applyFont="1" applyBorder="1" applyAlignment="1">
      <alignment horizontal="left" vertical="center"/>
    </xf>
    <xf numFmtId="0" fontId="1" fillId="0" borderId="4" xfId="8" applyFont="1" applyBorder="1" applyAlignment="1">
      <alignment horizontal="left" vertical="center"/>
    </xf>
    <xf numFmtId="0" fontId="1" fillId="0" borderId="4" xfId="8" applyFont="1" applyBorder="1" applyAlignment="1">
      <alignment horizontal="right" vertical="center"/>
    </xf>
    <xf numFmtId="0" fontId="1" fillId="0" borderId="5" xfId="8" applyFont="1" applyBorder="1" applyAlignment="1">
      <alignment horizontal="left" vertical="center"/>
    </xf>
    <xf numFmtId="0" fontId="1" fillId="0" borderId="6" xfId="8" applyFont="1" applyBorder="1" applyAlignment="1">
      <alignment horizontal="left" vertical="center"/>
    </xf>
    <xf numFmtId="0" fontId="1" fillId="0" borderId="6" xfId="8" applyFont="1" applyBorder="1" applyAlignment="1">
      <alignment horizontal="right" vertical="center"/>
    </xf>
    <xf numFmtId="0" fontId="1" fillId="0" borderId="7" xfId="8" applyFont="1" applyBorder="1" applyAlignment="1">
      <alignment horizontal="left" vertical="center"/>
    </xf>
    <xf numFmtId="0" fontId="1" fillId="0" borderId="8" xfId="8" applyFont="1" applyBorder="1" applyAlignment="1">
      <alignment horizontal="left" vertical="center"/>
    </xf>
    <xf numFmtId="0" fontId="1" fillId="0" borderId="8" xfId="8" applyFont="1" applyBorder="1" applyAlignment="1">
      <alignment horizontal="right" vertical="center"/>
    </xf>
    <xf numFmtId="0" fontId="1" fillId="0" borderId="9" xfId="8" applyFont="1" applyBorder="1" applyAlignment="1">
      <alignment horizontal="left" vertical="center"/>
    </xf>
    <xf numFmtId="0" fontId="1" fillId="0" borderId="10" xfId="8" applyFont="1" applyBorder="1" applyAlignment="1">
      <alignment horizontal="left" vertical="center"/>
    </xf>
    <xf numFmtId="0" fontId="1" fillId="0" borderId="10" xfId="8" applyFont="1" applyBorder="1" applyAlignment="1">
      <alignment horizontal="right" vertical="center"/>
    </xf>
    <xf numFmtId="0" fontId="1" fillId="0" borderId="11" xfId="8" applyFont="1" applyBorder="1" applyAlignment="1">
      <alignment horizontal="left" vertical="center"/>
    </xf>
    <xf numFmtId="0" fontId="1" fillId="0" borderId="12" xfId="8" applyFont="1" applyBorder="1" applyAlignment="1">
      <alignment horizontal="right" vertical="center"/>
    </xf>
    <xf numFmtId="0" fontId="1" fillId="0" borderId="12" xfId="8" applyFont="1" applyBorder="1" applyAlignment="1">
      <alignment horizontal="left" vertical="center"/>
    </xf>
    <xf numFmtId="0" fontId="1" fillId="0" borderId="13" xfId="8" applyFont="1" applyBorder="1" applyAlignment="1">
      <alignment horizontal="left" vertical="center"/>
    </xf>
    <xf numFmtId="0" fontId="1" fillId="0" borderId="14" xfId="8" applyFont="1" applyBorder="1" applyAlignment="1">
      <alignment horizontal="left" vertical="center"/>
    </xf>
    <xf numFmtId="0" fontId="1" fillId="0" borderId="3" xfId="8" applyFont="1" applyBorder="1" applyAlignment="1">
      <alignment horizontal="right" vertical="center"/>
    </xf>
    <xf numFmtId="3" fontId="1" fillId="0" borderId="15" xfId="8" applyNumberFormat="1" applyFont="1" applyBorder="1" applyAlignment="1">
      <alignment horizontal="right" vertical="center"/>
    </xf>
    <xf numFmtId="0" fontId="1" fillId="0" borderId="11" xfId="8" applyFont="1" applyBorder="1" applyAlignment="1">
      <alignment horizontal="right" vertical="center"/>
    </xf>
    <xf numFmtId="3" fontId="1" fillId="0" borderId="16" xfId="8" applyNumberFormat="1" applyFont="1" applyBorder="1" applyAlignment="1">
      <alignment horizontal="right" vertical="center"/>
    </xf>
    <xf numFmtId="0" fontId="1" fillId="0" borderId="13" xfId="8" applyFont="1" applyBorder="1" applyAlignment="1">
      <alignment horizontal="right" vertical="center"/>
    </xf>
    <xf numFmtId="3" fontId="1" fillId="0" borderId="17" xfId="8" applyNumberFormat="1" applyFont="1" applyBorder="1" applyAlignment="1">
      <alignment horizontal="right" vertical="center"/>
    </xf>
    <xf numFmtId="0" fontId="1" fillId="0" borderId="14" xfId="8" applyFont="1" applyBorder="1" applyAlignment="1">
      <alignment horizontal="right" vertical="center"/>
    </xf>
    <xf numFmtId="0" fontId="3" fillId="0" borderId="18" xfId="8" applyFont="1" applyBorder="1" applyAlignment="1">
      <alignment horizontal="center" vertical="center"/>
    </xf>
    <xf numFmtId="0" fontId="1" fillId="0" borderId="19" xfId="8" applyFont="1" applyBorder="1" applyAlignment="1">
      <alignment horizontal="left" vertical="center"/>
    </xf>
    <xf numFmtId="0" fontId="1" fillId="0" borderId="19" xfId="8" applyFont="1" applyBorder="1" applyAlignment="1">
      <alignment horizontal="center" vertical="center"/>
    </xf>
    <xf numFmtId="0" fontId="1" fillId="0" borderId="20" xfId="8" applyFont="1" applyBorder="1" applyAlignment="1">
      <alignment horizontal="center" vertical="center"/>
    </xf>
    <xf numFmtId="0" fontId="1" fillId="0" borderId="21" xfId="8" applyFont="1" applyBorder="1" applyAlignment="1">
      <alignment horizontal="center" vertical="center"/>
    </xf>
    <xf numFmtId="0" fontId="1" fillId="0" borderId="22" xfId="8" applyFont="1" applyBorder="1" applyAlignment="1">
      <alignment horizontal="center" vertical="center"/>
    </xf>
    <xf numFmtId="0" fontId="1" fillId="0" borderId="23" xfId="8" applyFont="1" applyBorder="1" applyAlignment="1">
      <alignment horizontal="left" vertical="center"/>
    </xf>
    <xf numFmtId="0" fontId="1" fillId="0" borderId="25" xfId="8" applyFont="1" applyBorder="1" applyAlignment="1">
      <alignment horizontal="left" vertical="center"/>
    </xf>
    <xf numFmtId="0" fontId="1" fillId="0" borderId="26" xfId="8" applyFont="1" applyBorder="1" applyAlignment="1">
      <alignment horizontal="center" vertical="center"/>
    </xf>
    <xf numFmtId="0" fontId="1" fillId="0" borderId="27" xfId="8" applyFont="1" applyBorder="1" applyAlignment="1">
      <alignment horizontal="left" vertical="center"/>
    </xf>
    <xf numFmtId="0" fontId="1" fillId="0" borderId="28" xfId="8" applyFont="1" applyBorder="1" applyAlignment="1">
      <alignment horizontal="left" vertical="center"/>
    </xf>
    <xf numFmtId="0" fontId="1" fillId="0" borderId="1" xfId="8" applyFont="1" applyBorder="1" applyAlignment="1">
      <alignment horizontal="center" vertical="center"/>
    </xf>
    <xf numFmtId="0" fontId="1" fillId="0" borderId="2" xfId="8" applyFont="1" applyBorder="1" applyAlignment="1">
      <alignment horizontal="left" vertical="center"/>
    </xf>
    <xf numFmtId="0" fontId="1" fillId="0" borderId="32" xfId="8" applyFont="1" applyBorder="1" applyAlignment="1">
      <alignment horizontal="center" vertical="center"/>
    </xf>
    <xf numFmtId="0" fontId="1" fillId="0" borderId="21" xfId="8" applyFont="1" applyBorder="1" applyAlignment="1">
      <alignment horizontal="left" vertical="center"/>
    </xf>
    <xf numFmtId="0" fontId="1" fillId="0" borderId="33" xfId="8" applyFont="1" applyBorder="1" applyAlignment="1">
      <alignment horizontal="center" vertical="center"/>
    </xf>
    <xf numFmtId="0" fontId="1" fillId="0" borderId="34" xfId="8" applyFont="1" applyBorder="1" applyAlignment="1">
      <alignment horizontal="center" vertical="center"/>
    </xf>
    <xf numFmtId="10" fontId="1" fillId="0" borderId="12" xfId="8" applyNumberFormat="1" applyFont="1" applyBorder="1" applyAlignment="1">
      <alignment horizontal="right" vertical="center"/>
    </xf>
    <xf numFmtId="10" fontId="1" fillId="0" borderId="35" xfId="8" applyNumberFormat="1" applyFont="1" applyBorder="1" applyAlignment="1">
      <alignment horizontal="right" vertical="center"/>
    </xf>
    <xf numFmtId="10" fontId="1" fillId="0" borderId="6" xfId="8" applyNumberFormat="1" applyFont="1" applyBorder="1" applyAlignment="1">
      <alignment horizontal="right" vertical="center"/>
    </xf>
    <xf numFmtId="10" fontId="1" fillId="0" borderId="36" xfId="8" applyNumberFormat="1" applyFont="1" applyBorder="1" applyAlignment="1">
      <alignment horizontal="right" vertical="center"/>
    </xf>
    <xf numFmtId="0" fontId="1" fillId="0" borderId="30" xfId="8" applyFont="1" applyBorder="1" applyAlignment="1">
      <alignment horizontal="left" vertical="center"/>
    </xf>
    <xf numFmtId="0" fontId="1" fillId="0" borderId="32" xfId="8" applyFont="1" applyBorder="1" applyAlignment="1">
      <alignment horizontal="right" vertical="center"/>
    </xf>
    <xf numFmtId="0" fontId="1" fillId="0" borderId="38" xfId="8" applyFont="1" applyBorder="1" applyAlignment="1">
      <alignment horizontal="center" vertical="center"/>
    </xf>
    <xf numFmtId="0" fontId="1" fillId="0" borderId="39" xfId="8" applyFont="1" applyBorder="1" applyAlignment="1">
      <alignment horizontal="left" vertical="center"/>
    </xf>
    <xf numFmtId="0" fontId="1" fillId="0" borderId="39" xfId="8" applyFont="1" applyBorder="1" applyAlignment="1">
      <alignment horizontal="right" vertical="center"/>
    </xf>
    <xf numFmtId="0" fontId="1" fillId="0" borderId="40" xfId="8" applyFont="1" applyBorder="1" applyAlignment="1">
      <alignment horizontal="right" vertical="center"/>
    </xf>
    <xf numFmtId="3" fontId="1" fillId="0" borderId="0" xfId="8" applyNumberFormat="1" applyFont="1" applyBorder="1" applyAlignment="1">
      <alignment horizontal="right" vertical="center"/>
    </xf>
    <xf numFmtId="0" fontId="1" fillId="0" borderId="38" xfId="8" applyFont="1" applyBorder="1" applyAlignment="1">
      <alignment horizontal="left" vertical="center"/>
    </xf>
    <xf numFmtId="0" fontId="1" fillId="0" borderId="0" xfId="8" applyFont="1" applyBorder="1" applyAlignment="1">
      <alignment horizontal="right" vertical="center"/>
    </xf>
    <xf numFmtId="0" fontId="1" fillId="0" borderId="0" xfId="8" applyFont="1" applyBorder="1" applyAlignment="1">
      <alignment horizontal="left" vertical="center"/>
    </xf>
    <xf numFmtId="0" fontId="1" fillId="0" borderId="41" xfId="8" applyFont="1" applyBorder="1" applyAlignment="1">
      <alignment horizontal="right" vertical="center"/>
    </xf>
    <xf numFmtId="3" fontId="1" fillId="0" borderId="41" xfId="8" applyNumberFormat="1" applyFont="1" applyBorder="1" applyAlignment="1">
      <alignment horizontal="right" vertical="center"/>
    </xf>
    <xf numFmtId="3" fontId="1" fillId="0" borderId="42" xfId="8" applyNumberFormat="1" applyFont="1" applyBorder="1" applyAlignment="1">
      <alignment horizontal="right" vertical="center"/>
    </xf>
    <xf numFmtId="0" fontId="3" fillId="0" borderId="43" xfId="8" applyFont="1" applyBorder="1" applyAlignment="1">
      <alignment horizontal="center" vertical="center"/>
    </xf>
    <xf numFmtId="0" fontId="1" fillId="0" borderId="44" xfId="8" applyFont="1" applyBorder="1" applyAlignment="1">
      <alignment horizontal="left" vertical="center"/>
    </xf>
    <xf numFmtId="0" fontId="1" fillId="0" borderId="45" xfId="8" applyFont="1" applyBorder="1" applyAlignment="1">
      <alignment horizontal="left" vertical="center"/>
    </xf>
    <xf numFmtId="0" fontId="1" fillId="0" borderId="39" xfId="8" applyFont="1" applyBorder="1" applyAlignment="1">
      <alignment horizontal="center" vertical="center"/>
    </xf>
    <xf numFmtId="0" fontId="1" fillId="0" borderId="46" xfId="8" applyFont="1" applyBorder="1" applyAlignment="1">
      <alignment horizontal="left" vertical="center"/>
    </xf>
    <xf numFmtId="0" fontId="1" fillId="0" borderId="47" xfId="8" applyFont="1" applyBorder="1" applyAlignment="1">
      <alignment horizontal="left" vertical="center"/>
    </xf>
    <xf numFmtId="0" fontId="1" fillId="0" borderId="48" xfId="8" applyFont="1" applyBorder="1" applyAlignment="1">
      <alignment horizontal="left" vertical="center"/>
    </xf>
    <xf numFmtId="0" fontId="1" fillId="0" borderId="49" xfId="8" applyFont="1" applyBorder="1" applyAlignment="1">
      <alignment horizontal="left" vertical="center"/>
    </xf>
    <xf numFmtId="0" fontId="1" fillId="0" borderId="50" xfId="8" applyFont="1" applyBorder="1" applyAlignment="1">
      <alignment horizontal="left" vertical="center"/>
    </xf>
    <xf numFmtId="0" fontId="1" fillId="0" borderId="51" xfId="8" applyFont="1" applyBorder="1" applyAlignment="1">
      <alignment horizontal="left" vertical="center"/>
    </xf>
    <xf numFmtId="3" fontId="1" fillId="0" borderId="46" xfId="8" applyNumberFormat="1" applyFont="1" applyBorder="1" applyAlignment="1">
      <alignment horizontal="right" vertical="center"/>
    </xf>
    <xf numFmtId="3" fontId="1" fillId="0" borderId="50" xfId="8" applyNumberFormat="1" applyFont="1" applyBorder="1" applyAlignment="1">
      <alignment horizontal="right" vertical="center"/>
    </xf>
    <xf numFmtId="3" fontId="1" fillId="0" borderId="51" xfId="8" applyNumberFormat="1" applyFont="1" applyBorder="1" applyAlignment="1">
      <alignment horizontal="right" vertical="center"/>
    </xf>
    <xf numFmtId="0" fontId="1" fillId="0" borderId="52" xfId="8" applyNumberFormat="1" applyFont="1" applyBorder="1" applyAlignment="1">
      <alignment horizontal="left" vertical="center"/>
    </xf>
    <xf numFmtId="0" fontId="1" fillId="0" borderId="30" xfId="8" applyFont="1" applyBorder="1" applyAlignment="1">
      <alignment horizontal="right" vertical="center"/>
    </xf>
    <xf numFmtId="0" fontId="1" fillId="0" borderId="36" xfId="8" applyFont="1" applyBorder="1" applyAlignment="1">
      <alignment horizontal="left" vertical="center"/>
    </xf>
    <xf numFmtId="0" fontId="1" fillId="0" borderId="16" xfId="8" applyFont="1" applyBorder="1" applyAlignment="1">
      <alignment horizontal="right" vertical="center"/>
    </xf>
    <xf numFmtId="0" fontId="1" fillId="0" borderId="53" xfId="8" applyFont="1" applyBorder="1" applyAlignment="1">
      <alignment horizontal="left" vertical="center"/>
    </xf>
    <xf numFmtId="170" fontId="1" fillId="0" borderId="54" xfId="8" applyNumberFormat="1" applyFont="1" applyBorder="1" applyAlignment="1">
      <alignment horizontal="right" vertical="center"/>
    </xf>
    <xf numFmtId="0" fontId="1" fillId="0" borderId="55" xfId="8" applyFont="1" applyBorder="1" applyAlignment="1">
      <alignment horizontal="center" vertical="center"/>
    </xf>
    <xf numFmtId="0" fontId="1" fillId="0" borderId="56" xfId="8" applyFont="1" applyBorder="1" applyAlignment="1">
      <alignment horizontal="left" vertical="center"/>
    </xf>
    <xf numFmtId="0" fontId="4" fillId="0" borderId="0" xfId="1" applyFont="1"/>
    <xf numFmtId="0" fontId="5" fillId="0" borderId="0" xfId="1" applyFont="1"/>
    <xf numFmtId="49" fontId="5" fillId="0" borderId="0" xfId="1" applyNumberFormat="1" applyFont="1"/>
    <xf numFmtId="0" fontId="1" fillId="0" borderId="0" xfId="0" applyFont="1" applyProtection="1"/>
    <xf numFmtId="4" fontId="1" fillId="0" borderId="0" xfId="0" applyNumberFormat="1" applyFont="1" applyProtection="1"/>
    <xf numFmtId="165" fontId="1" fillId="0" borderId="0" xfId="0" applyNumberFormat="1" applyFont="1" applyProtection="1"/>
    <xf numFmtId="167" fontId="1" fillId="0" borderId="0" xfId="0" applyNumberFormat="1" applyFont="1" applyProtection="1"/>
    <xf numFmtId="0" fontId="3" fillId="0" borderId="0" xfId="0" applyFont="1" applyProtection="1"/>
    <xf numFmtId="0" fontId="2" fillId="0" borderId="0" xfId="0" applyFont="1" applyProtection="1"/>
    <xf numFmtId="0" fontId="1" fillId="0" borderId="57" xfId="0" applyFont="1" applyBorder="1" applyAlignment="1" applyProtection="1">
      <alignment horizontal="center"/>
    </xf>
    <xf numFmtId="0" fontId="1" fillId="0" borderId="58" xfId="0" applyFont="1" applyBorder="1" applyAlignment="1" applyProtection="1">
      <alignment horizontal="center"/>
    </xf>
    <xf numFmtId="0" fontId="1" fillId="0" borderId="59" xfId="0" applyFont="1" applyBorder="1" applyAlignment="1" applyProtection="1">
      <alignment horizontal="center"/>
    </xf>
    <xf numFmtId="0" fontId="1" fillId="0" borderId="0" xfId="0" applyFont="1" applyAlignment="1" applyProtection="1">
      <alignment horizontal="right" vertical="top"/>
    </xf>
    <xf numFmtId="49" fontId="1" fillId="0" borderId="0" xfId="0" applyNumberFormat="1" applyFont="1" applyAlignment="1" applyProtection="1">
      <alignment horizontal="center" vertical="top"/>
    </xf>
    <xf numFmtId="49" fontId="1" fillId="0" borderId="0" xfId="0" applyNumberFormat="1" applyFont="1" applyAlignment="1" applyProtection="1">
      <alignment vertical="top"/>
    </xf>
    <xf numFmtId="49" fontId="1" fillId="0" borderId="0" xfId="0" applyNumberFormat="1" applyFont="1" applyAlignment="1" applyProtection="1">
      <alignment horizontal="left" vertical="top" wrapText="1"/>
    </xf>
    <xf numFmtId="167" fontId="1" fillId="0" borderId="0" xfId="0" applyNumberFormat="1" applyFont="1" applyAlignment="1" applyProtection="1">
      <alignment vertical="top"/>
    </xf>
    <xf numFmtId="0" fontId="1" fillId="0" borderId="0" xfId="0" applyFont="1" applyAlignment="1" applyProtection="1">
      <alignment vertical="top"/>
    </xf>
    <xf numFmtId="4" fontId="1" fillId="0" borderId="0" xfId="0" applyNumberFormat="1" applyFont="1" applyAlignment="1" applyProtection="1">
      <alignment vertical="top"/>
    </xf>
    <xf numFmtId="165" fontId="1" fillId="0" borderId="0" xfId="0" applyNumberFormat="1" applyFont="1" applyAlignment="1" applyProtection="1">
      <alignment vertical="top"/>
    </xf>
    <xf numFmtId="0" fontId="1" fillId="0" borderId="0" xfId="0" applyFont="1" applyAlignment="1" applyProtection="1">
      <alignment horizontal="center" vertical="top"/>
    </xf>
    <xf numFmtId="171" fontId="1" fillId="0" borderId="0" xfId="0" applyNumberFormat="1" applyFont="1" applyAlignment="1" applyProtection="1">
      <alignment vertical="top"/>
    </xf>
    <xf numFmtId="49" fontId="1" fillId="0" borderId="0" xfId="0" applyNumberFormat="1" applyFont="1" applyProtection="1"/>
    <xf numFmtId="49" fontId="1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 applyProtection="1"/>
    <xf numFmtId="0" fontId="1" fillId="0" borderId="59" xfId="0" applyFont="1" applyBorder="1" applyAlignment="1" applyProtection="1">
      <alignment horizontal="center" vertical="center"/>
    </xf>
    <xf numFmtId="0" fontId="1" fillId="0" borderId="62" xfId="0" applyFont="1" applyBorder="1" applyAlignment="1" applyProtection="1">
      <alignment horizontal="centerContinuous"/>
    </xf>
    <xf numFmtId="0" fontId="1" fillId="0" borderId="63" xfId="0" applyFont="1" applyBorder="1" applyAlignment="1" applyProtection="1">
      <alignment horizontal="centerContinuous"/>
    </xf>
    <xf numFmtId="0" fontId="1" fillId="0" borderId="64" xfId="0" applyFont="1" applyBorder="1" applyAlignment="1" applyProtection="1">
      <alignment horizontal="centerContinuous"/>
    </xf>
    <xf numFmtId="0" fontId="1" fillId="0" borderId="60" xfId="0" applyNumberFormat="1" applyFont="1" applyBorder="1" applyAlignment="1" applyProtection="1">
      <alignment horizontal="center"/>
    </xf>
    <xf numFmtId="0" fontId="1" fillId="0" borderId="61" xfId="0" applyFont="1" applyBorder="1" applyAlignment="1" applyProtection="1">
      <alignment horizontal="center"/>
    </xf>
    <xf numFmtId="0" fontId="1" fillId="0" borderId="61" xfId="0" applyNumberFormat="1" applyFont="1" applyBorder="1" applyAlignment="1" applyProtection="1">
      <alignment horizontal="center"/>
    </xf>
    <xf numFmtId="0" fontId="1" fillId="0" borderId="57" xfId="0" applyNumberFormat="1" applyFont="1" applyBorder="1" applyAlignment="1" applyProtection="1">
      <alignment horizontal="center"/>
    </xf>
    <xf numFmtId="0" fontId="6" fillId="0" borderId="60" xfId="0" applyFont="1" applyBorder="1" applyAlignment="1" applyProtection="1">
      <alignment horizontal="center"/>
      <protection locked="0"/>
    </xf>
    <xf numFmtId="0" fontId="6" fillId="0" borderId="57" xfId="0" applyFont="1" applyBorder="1" applyAlignment="1" applyProtection="1">
      <alignment horizontal="center"/>
      <protection locked="0"/>
    </xf>
    <xf numFmtId="0" fontId="1" fillId="0" borderId="57" xfId="0" applyFont="1" applyBorder="1" applyAlignment="1" applyProtection="1">
      <alignment horizontal="center"/>
      <protection locked="0"/>
    </xf>
    <xf numFmtId="0" fontId="1" fillId="0" borderId="59" xfId="0" applyNumberFormat="1" applyFont="1" applyBorder="1" applyAlignment="1" applyProtection="1">
      <alignment horizontal="center"/>
    </xf>
    <xf numFmtId="0" fontId="6" fillId="0" borderId="61" xfId="0" applyFont="1" applyBorder="1" applyAlignment="1" applyProtection="1">
      <alignment horizontal="center"/>
      <protection locked="0"/>
    </xf>
    <xf numFmtId="0" fontId="6" fillId="0" borderId="59" xfId="0" applyFont="1" applyBorder="1" applyAlignment="1" applyProtection="1">
      <alignment horizontal="center"/>
      <protection locked="0"/>
    </xf>
    <xf numFmtId="0" fontId="1" fillId="0" borderId="59" xfId="0" applyFont="1" applyBorder="1" applyAlignment="1" applyProtection="1">
      <alignment horizontal="center"/>
      <protection locked="0"/>
    </xf>
    <xf numFmtId="167" fontId="1" fillId="0" borderId="59" xfId="0" applyNumberFormat="1" applyFont="1" applyBorder="1" applyProtection="1"/>
    <xf numFmtId="0" fontId="1" fillId="0" borderId="59" xfId="0" applyFont="1" applyBorder="1" applyProtection="1"/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right" wrapText="1"/>
    </xf>
    <xf numFmtId="169" fontId="7" fillId="0" borderId="0" xfId="0" applyNumberFormat="1" applyFont="1" applyAlignment="1">
      <alignment horizontal="right" wrapText="1"/>
    </xf>
    <xf numFmtId="4" fontId="7" fillId="0" borderId="0" xfId="0" applyNumberFormat="1" applyFont="1" applyAlignment="1">
      <alignment horizontal="right" wrapText="1"/>
    </xf>
    <xf numFmtId="167" fontId="7" fillId="0" borderId="0" xfId="0" applyNumberFormat="1" applyFont="1" applyAlignment="1">
      <alignment horizontal="right" wrapText="1"/>
    </xf>
    <xf numFmtId="166" fontId="7" fillId="0" borderId="0" xfId="0" applyNumberFormat="1" applyFont="1" applyAlignment="1">
      <alignment horizontal="right" wrapText="1"/>
    </xf>
    <xf numFmtId="49" fontId="1" fillId="0" borderId="57" xfId="0" applyNumberFormat="1" applyFont="1" applyBorder="1" applyAlignment="1" applyProtection="1">
      <alignment horizontal="left"/>
    </xf>
    <xf numFmtId="0" fontId="1" fillId="0" borderId="57" xfId="0" applyFont="1" applyBorder="1" applyAlignment="1" applyProtection="1">
      <alignment horizontal="right"/>
    </xf>
    <xf numFmtId="49" fontId="1" fillId="0" borderId="59" xfId="0" applyNumberFormat="1" applyFont="1" applyBorder="1" applyAlignment="1" applyProtection="1">
      <alignment horizontal="left"/>
    </xf>
    <xf numFmtId="0" fontId="1" fillId="0" borderId="59" xfId="0" applyFont="1" applyBorder="1" applyAlignment="1" applyProtection="1">
      <alignment horizontal="right"/>
    </xf>
    <xf numFmtId="4" fontId="1" fillId="0" borderId="23" xfId="8" applyNumberFormat="1" applyFont="1" applyBorder="1" applyAlignment="1">
      <alignment horizontal="right" vertical="center"/>
    </xf>
    <xf numFmtId="4" fontId="1" fillId="0" borderId="24" xfId="8" applyNumberFormat="1" applyFont="1" applyBorder="1" applyAlignment="1">
      <alignment horizontal="right" vertical="center"/>
    </xf>
    <xf numFmtId="4" fontId="1" fillId="0" borderId="27" xfId="8" applyNumberFormat="1" applyFont="1" applyBorder="1" applyAlignment="1">
      <alignment horizontal="right" vertical="center"/>
    </xf>
    <xf numFmtId="4" fontId="1" fillId="0" borderId="37" xfId="8" applyNumberFormat="1" applyFont="1" applyBorder="1" applyAlignment="1">
      <alignment horizontal="right" vertical="center"/>
    </xf>
    <xf numFmtId="4" fontId="1" fillId="0" borderId="29" xfId="8" applyNumberFormat="1" applyFont="1" applyBorder="1" applyAlignment="1">
      <alignment horizontal="right" vertical="center"/>
    </xf>
    <xf numFmtId="4" fontId="1" fillId="0" borderId="2" xfId="8" applyNumberFormat="1" applyFont="1" applyBorder="1" applyAlignment="1">
      <alignment horizontal="right" vertical="center"/>
    </xf>
    <xf numFmtId="4" fontId="1" fillId="0" borderId="30" xfId="8" applyNumberFormat="1" applyFont="1" applyBorder="1" applyAlignment="1">
      <alignment horizontal="right" vertical="center"/>
    </xf>
    <xf numFmtId="4" fontId="1" fillId="0" borderId="31" xfId="8" applyNumberFormat="1" applyFont="1" applyBorder="1" applyAlignment="1">
      <alignment horizontal="right" vertical="center"/>
    </xf>
    <xf numFmtId="4" fontId="1" fillId="0" borderId="36" xfId="8" applyNumberFormat="1" applyFont="1" applyBorder="1" applyAlignment="1">
      <alignment horizontal="right" vertical="center"/>
    </xf>
    <xf numFmtId="49" fontId="15" fillId="0" borderId="0" xfId="0" applyNumberFormat="1" applyFont="1" applyAlignment="1" applyProtection="1">
      <alignment vertical="top"/>
    </xf>
    <xf numFmtId="49" fontId="1" fillId="0" borderId="0" xfId="0" applyNumberFormat="1" applyFont="1" applyAlignment="1" applyProtection="1">
      <alignment horizontal="right" vertical="top" wrapText="1"/>
    </xf>
    <xf numFmtId="4" fontId="15" fillId="0" borderId="0" xfId="0" applyNumberFormat="1" applyFont="1" applyAlignment="1" applyProtection="1">
      <alignment vertical="top"/>
    </xf>
    <xf numFmtId="165" fontId="15" fillId="0" borderId="0" xfId="0" applyNumberFormat="1" applyFont="1" applyAlignment="1" applyProtection="1">
      <alignment vertical="top"/>
    </xf>
    <xf numFmtId="167" fontId="15" fillId="0" borderId="0" xfId="0" applyNumberFormat="1" applyFont="1" applyAlignment="1" applyProtection="1">
      <alignment vertical="top"/>
    </xf>
    <xf numFmtId="49" fontId="15" fillId="0" borderId="0" xfId="0" applyNumberFormat="1" applyFont="1" applyAlignment="1" applyProtection="1">
      <alignment horizontal="left" vertical="top" wrapText="1"/>
    </xf>
    <xf numFmtId="4" fontId="2" fillId="0" borderId="0" xfId="0" applyNumberFormat="1" applyFont="1" applyProtection="1"/>
    <xf numFmtId="165" fontId="2" fillId="0" borderId="0" xfId="0" applyNumberFormat="1" applyFont="1" applyProtection="1"/>
    <xf numFmtId="167" fontId="2" fillId="0" borderId="0" xfId="0" applyNumberFormat="1" applyFont="1" applyProtection="1"/>
    <xf numFmtId="0" fontId="1" fillId="0" borderId="0" xfId="0" applyFont="1" applyBorder="1" applyAlignment="1" applyProtection="1">
      <alignment horizontal="center"/>
    </xf>
    <xf numFmtId="0" fontId="16" fillId="0" borderId="0" xfId="0" applyFont="1" applyProtection="1"/>
    <xf numFmtId="4" fontId="16" fillId="0" borderId="0" xfId="0" applyNumberFormat="1" applyFont="1" applyProtection="1"/>
    <xf numFmtId="165" fontId="16" fillId="0" borderId="0" xfId="0" applyNumberFormat="1" applyFont="1" applyProtection="1"/>
    <xf numFmtId="167" fontId="16" fillId="0" borderId="0" xfId="0" applyNumberFormat="1" applyFont="1" applyProtection="1"/>
    <xf numFmtId="3" fontId="1" fillId="0" borderId="4" xfId="8" applyNumberFormat="1" applyFont="1" applyBorder="1" applyAlignment="1">
      <alignment horizontal="left" vertical="center"/>
    </xf>
    <xf numFmtId="3" fontId="1" fillId="0" borderId="12" xfId="8" applyNumberFormat="1" applyFont="1" applyBorder="1" applyAlignment="1">
      <alignment horizontal="left" vertical="center"/>
    </xf>
    <xf numFmtId="0" fontId="17" fillId="0" borderId="0" xfId="0" applyFont="1" applyProtection="1"/>
    <xf numFmtId="0" fontId="18" fillId="0" borderId="0" xfId="0" applyFont="1" applyProtection="1"/>
    <xf numFmtId="4" fontId="18" fillId="0" borderId="0" xfId="0" applyNumberFormat="1" applyFont="1" applyProtection="1"/>
    <xf numFmtId="165" fontId="18" fillId="0" borderId="0" xfId="0" applyNumberFormat="1" applyFont="1" applyProtection="1"/>
    <xf numFmtId="49" fontId="18" fillId="0" borderId="0" xfId="0" applyNumberFormat="1" applyFont="1" applyProtection="1"/>
    <xf numFmtId="49" fontId="18" fillId="0" borderId="0" xfId="0" applyNumberFormat="1" applyFont="1" applyAlignment="1" applyProtection="1">
      <alignment horizontal="center"/>
    </xf>
    <xf numFmtId="49" fontId="18" fillId="0" borderId="0" xfId="0" applyNumberFormat="1" applyFont="1" applyAlignment="1" applyProtection="1"/>
    <xf numFmtId="0" fontId="19" fillId="0" borderId="0" xfId="0" applyFont="1" applyProtection="1"/>
    <xf numFmtId="167" fontId="18" fillId="0" borderId="0" xfId="0" applyNumberFormat="1" applyFont="1" applyProtection="1"/>
    <xf numFmtId="0" fontId="18" fillId="0" borderId="57" xfId="0" applyFont="1" applyBorder="1" applyAlignment="1" applyProtection="1">
      <alignment horizontal="center"/>
    </xf>
    <xf numFmtId="0" fontId="18" fillId="0" borderId="62" xfId="0" applyFont="1" applyBorder="1" applyAlignment="1" applyProtection="1">
      <alignment horizontal="centerContinuous"/>
    </xf>
    <xf numFmtId="0" fontId="18" fillId="0" borderId="63" xfId="0" applyFont="1" applyBorder="1" applyAlignment="1" applyProtection="1">
      <alignment horizontal="centerContinuous"/>
    </xf>
    <xf numFmtId="0" fontId="18" fillId="0" borderId="64" xfId="0" applyFont="1" applyBorder="1" applyAlignment="1" applyProtection="1">
      <alignment horizontal="centerContinuous"/>
    </xf>
    <xf numFmtId="0" fontId="18" fillId="0" borderId="59" xfId="0" applyFont="1" applyBorder="1" applyAlignment="1" applyProtection="1">
      <alignment horizontal="center"/>
    </xf>
    <xf numFmtId="0" fontId="18" fillId="0" borderId="59" xfId="0" applyFont="1" applyBorder="1" applyAlignment="1" applyProtection="1">
      <alignment horizontal="center" vertical="center"/>
    </xf>
    <xf numFmtId="0" fontId="18" fillId="0" borderId="61" xfId="0" applyFont="1" applyBorder="1" applyAlignment="1" applyProtection="1">
      <alignment horizontal="center"/>
    </xf>
    <xf numFmtId="0" fontId="18" fillId="0" borderId="0" xfId="0" applyFont="1" applyAlignment="1" applyProtection="1">
      <alignment horizontal="right" vertical="top"/>
    </xf>
    <xf numFmtId="49" fontId="18" fillId="0" borderId="0" xfId="0" applyNumberFormat="1" applyFont="1" applyAlignment="1" applyProtection="1">
      <alignment horizontal="center" vertical="top"/>
    </xf>
    <xf numFmtId="49" fontId="18" fillId="0" borderId="0" xfId="0" applyNumberFormat="1" applyFont="1" applyAlignment="1" applyProtection="1">
      <alignment vertical="top"/>
    </xf>
    <xf numFmtId="49" fontId="18" fillId="0" borderId="0" xfId="0" applyNumberFormat="1" applyFont="1" applyAlignment="1" applyProtection="1">
      <alignment horizontal="left" vertical="top" wrapText="1"/>
    </xf>
    <xf numFmtId="167" fontId="18" fillId="0" borderId="0" xfId="0" applyNumberFormat="1" applyFont="1" applyAlignment="1" applyProtection="1">
      <alignment vertical="top"/>
    </xf>
    <xf numFmtId="0" fontId="18" fillId="0" borderId="0" xfId="0" applyFont="1" applyAlignment="1" applyProtection="1">
      <alignment vertical="top"/>
    </xf>
    <xf numFmtId="4" fontId="18" fillId="0" borderId="0" xfId="0" applyNumberFormat="1" applyFont="1" applyAlignment="1" applyProtection="1">
      <alignment vertical="top"/>
    </xf>
    <xf numFmtId="165" fontId="18" fillId="0" borderId="0" xfId="0" applyNumberFormat="1" applyFont="1" applyAlignment="1" applyProtection="1">
      <alignment vertical="top"/>
    </xf>
    <xf numFmtId="49" fontId="3" fillId="0" borderId="0" xfId="0" applyNumberFormat="1" applyFont="1" applyAlignment="1" applyProtection="1">
      <alignment vertical="top"/>
    </xf>
    <xf numFmtId="49" fontId="18" fillId="0" borderId="0" xfId="0" applyNumberFormat="1" applyFont="1" applyAlignment="1" applyProtection="1">
      <alignment horizontal="right" vertical="top" wrapText="1"/>
    </xf>
    <xf numFmtId="4" fontId="3" fillId="0" borderId="0" xfId="0" applyNumberFormat="1" applyFont="1" applyAlignment="1" applyProtection="1">
      <alignment vertical="top"/>
    </xf>
    <xf numFmtId="165" fontId="3" fillId="0" borderId="0" xfId="0" applyNumberFormat="1" applyFont="1" applyAlignment="1" applyProtection="1">
      <alignment vertical="top"/>
    </xf>
    <xf numFmtId="167" fontId="3" fillId="0" borderId="0" xfId="0" applyNumberFormat="1" applyFont="1" applyAlignment="1" applyProtection="1">
      <alignment vertical="top"/>
    </xf>
    <xf numFmtId="49" fontId="3" fillId="0" borderId="0" xfId="0" applyNumberFormat="1" applyFont="1" applyAlignment="1" applyProtection="1">
      <alignment horizontal="left" vertical="top" wrapText="1"/>
    </xf>
  </cellXfs>
  <cellStyles count="32">
    <cellStyle name="1 000 Sk" xfId="12"/>
    <cellStyle name="1 000,-  Sk" xfId="2"/>
    <cellStyle name="1 000,- Kč" xfId="7"/>
    <cellStyle name="1 000,- Sk" xfId="11"/>
    <cellStyle name="1000 Sk_fakturuj99" xfId="4"/>
    <cellStyle name="20 % – Zvýraznění1" xfId="9"/>
    <cellStyle name="20 % – Zvýraznění2" xfId="10"/>
    <cellStyle name="20 % – Zvýraznění3" xfId="3"/>
    <cellStyle name="20 % – Zvýraznění4" xfId="13"/>
    <cellStyle name="20 % – Zvýraznění5" xfId="14"/>
    <cellStyle name="20 % – Zvýraznění6" xfId="15"/>
    <cellStyle name="40 % – Zvýraznění1" xfId="5"/>
    <cellStyle name="40 % – Zvýraznění2" xfId="16"/>
    <cellStyle name="40 % – Zvýraznění3" xfId="17"/>
    <cellStyle name="40 % – Zvýraznění4" xfId="18"/>
    <cellStyle name="40 % – Zvýraznění5" xfId="6"/>
    <cellStyle name="40 % – Zvýraznění6" xfId="19"/>
    <cellStyle name="60 % – Zvýraznění1" xfId="20"/>
    <cellStyle name="60 % – Zvýraznění2" xfId="21"/>
    <cellStyle name="60 % – Zvýraznění3" xfId="22"/>
    <cellStyle name="60 % – Zvýraznění4" xfId="23"/>
    <cellStyle name="60 % – Zvýraznění5" xfId="24"/>
    <cellStyle name="60 % – Zvýraznění6" xfId="25"/>
    <cellStyle name="Celkem" xfId="26"/>
    <cellStyle name="data" xfId="27"/>
    <cellStyle name="Název" xfId="28"/>
    <cellStyle name="normálne" xfId="0" builtinId="0"/>
    <cellStyle name="normálne_KLs" xfId="1"/>
    <cellStyle name="normálne_KLv" xfId="8"/>
    <cellStyle name="TEXT" xfId="29"/>
    <cellStyle name="Text upozornění" xfId="30"/>
    <cellStyle name="TEXT1" xfId="3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533400</xdr:colOff>
      <xdr:row>32</xdr:row>
      <xdr:rowOff>9525</xdr:rowOff>
    </xdr:from>
    <xdr:to>
      <xdr:col>5</xdr:col>
      <xdr:colOff>533400</xdr:colOff>
      <xdr:row>40</xdr:row>
      <xdr:rowOff>228600</xdr:rowOff>
    </xdr:to>
    <xdr:sp macro="" textlink="">
      <xdr:nvSpPr>
        <xdr:cNvPr id="1040" name="Line 1">
          <a:extLst>
            <a:ext uri="{FF2B5EF4-FFF2-40B4-BE49-F238E27FC236}">
              <a16:creationId xmlns:a16="http://schemas.microsoft.com/office/drawing/2014/main" xmlns="" id="{00000000-0008-0000-0500-000010040000}"/>
            </a:ext>
          </a:extLst>
        </xdr:cNvPr>
        <xdr:cNvSpPr>
          <a:spLocks noChangeShapeType="1"/>
        </xdr:cNvSpPr>
      </xdr:nvSpPr>
      <xdr:spPr>
        <a:xfrm>
          <a:off x="3152775" y="7458075"/>
          <a:ext cx="0" cy="2047875"/>
        </a:xfrm>
        <a:prstGeom prst="line">
          <a:avLst/>
        </a:prstGeom>
        <a:noFill/>
        <a:ln w="9525" cap="flat">
          <a:solidFill>
            <a:srgbClr val="000000"/>
          </a:solidFill>
          <a:prstDash val="solid"/>
          <a:round/>
          <a:tailEnd type="non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43"/>
  <sheetViews>
    <sheetView showGridLines="0" showZeros="0" topLeftCell="A20" workbookViewId="0">
      <selection activeCell="J5" sqref="J5"/>
    </sheetView>
  </sheetViews>
  <sheetFormatPr defaultColWidth="9.109375" defaultRowHeight="10.199999999999999"/>
  <cols>
    <col min="1" max="1" width="0.6640625" style="1" customWidth="1"/>
    <col min="2" max="2" width="3.6640625" style="1" customWidth="1"/>
    <col min="3" max="3" width="6.88671875" style="1" customWidth="1"/>
    <col min="4" max="6" width="14" style="1" customWidth="1"/>
    <col min="7" max="7" width="3.88671875" style="1" customWidth="1"/>
    <col min="8" max="8" width="17.6640625" style="1" customWidth="1"/>
    <col min="9" max="9" width="8.6640625" style="1" customWidth="1"/>
    <col min="10" max="10" width="14" style="1" customWidth="1"/>
    <col min="11" max="11" width="2.33203125" style="1" customWidth="1"/>
    <col min="12" max="12" width="6.88671875" style="1" customWidth="1"/>
    <col min="13" max="23" width="9.109375" style="1"/>
    <col min="24" max="25" width="5.6640625" style="1" customWidth="1"/>
    <col min="26" max="26" width="6.5546875" style="1" customWidth="1"/>
    <col min="27" max="27" width="21.44140625" style="1" customWidth="1"/>
    <col min="28" max="28" width="4.33203125" style="1" customWidth="1"/>
    <col min="29" max="29" width="8.33203125" style="1" customWidth="1"/>
    <col min="30" max="30" width="8.6640625" style="1" customWidth="1"/>
    <col min="31" max="16384" width="9.109375" style="1"/>
  </cols>
  <sheetData>
    <row r="1" spans="2:30" ht="28.5" customHeight="1">
      <c r="B1" s="2"/>
      <c r="C1" s="2"/>
      <c r="D1" s="2"/>
      <c r="F1" s="3" t="str">
        <f>CONCATENATE(AA2," ",AB2," ",AC2," ",AD2)</f>
        <v xml:space="preserve">Krycí list rozpočtu v EUR  </v>
      </c>
      <c r="G1" s="2"/>
      <c r="H1" s="2"/>
      <c r="I1" s="2"/>
      <c r="J1" s="2"/>
      <c r="Z1" s="83" t="s">
        <v>4</v>
      </c>
      <c r="AA1" s="83" t="s">
        <v>5</v>
      </c>
      <c r="AB1" s="83" t="s">
        <v>6</v>
      </c>
      <c r="AC1" s="83" t="s">
        <v>7</v>
      </c>
      <c r="AD1" s="83" t="s">
        <v>8</v>
      </c>
    </row>
    <row r="2" spans="2:30" ht="18" customHeight="1">
      <c r="B2" s="4"/>
      <c r="C2" s="5" t="s">
        <v>241</v>
      </c>
      <c r="D2" s="5"/>
      <c r="E2" s="5"/>
      <c r="F2" s="5"/>
      <c r="G2" s="6" t="s">
        <v>70</v>
      </c>
      <c r="H2" s="5" t="s">
        <v>243</v>
      </c>
      <c r="I2" s="5"/>
      <c r="J2" s="66"/>
      <c r="Z2" s="83" t="s">
        <v>12</v>
      </c>
      <c r="AA2" s="84" t="s">
        <v>71</v>
      </c>
      <c r="AB2" s="84" t="s">
        <v>14</v>
      </c>
      <c r="AC2" s="84"/>
      <c r="AD2" s="85"/>
    </row>
    <row r="3" spans="2:30" ht="18" customHeight="1">
      <c r="B3" s="7"/>
      <c r="C3" s="8"/>
      <c r="D3" s="8" t="s">
        <v>246</v>
      </c>
      <c r="E3" s="8"/>
      <c r="F3" s="8"/>
      <c r="G3" s="9" t="s">
        <v>112</v>
      </c>
      <c r="H3" s="8"/>
      <c r="I3" s="8"/>
      <c r="J3" s="67"/>
      <c r="Z3" s="83" t="s">
        <v>15</v>
      </c>
      <c r="AA3" s="84" t="s">
        <v>72</v>
      </c>
      <c r="AB3" s="84" t="s">
        <v>14</v>
      </c>
      <c r="AC3" s="84" t="s">
        <v>17</v>
      </c>
      <c r="AD3" s="85" t="s">
        <v>18</v>
      </c>
    </row>
    <row r="4" spans="2:30" ht="18" customHeight="1">
      <c r="B4" s="10"/>
      <c r="C4" s="11"/>
      <c r="D4" s="11"/>
      <c r="E4" s="11"/>
      <c r="F4" s="11"/>
      <c r="G4" s="12"/>
      <c r="H4" s="11"/>
      <c r="I4" s="11"/>
      <c r="J4" s="68"/>
      <c r="Z4" s="83" t="s">
        <v>19</v>
      </c>
      <c r="AA4" s="84" t="s">
        <v>73</v>
      </c>
      <c r="AB4" s="84" t="s">
        <v>14</v>
      </c>
      <c r="AC4" s="84"/>
      <c r="AD4" s="85"/>
    </row>
    <row r="5" spans="2:30" ht="18" customHeight="1">
      <c r="B5" s="13"/>
      <c r="C5" s="14" t="s">
        <v>74</v>
      </c>
      <c r="D5" s="14"/>
      <c r="E5" s="14" t="s">
        <v>75</v>
      </c>
      <c r="F5" s="15"/>
      <c r="G5" s="15" t="s">
        <v>76</v>
      </c>
      <c r="H5" s="14"/>
      <c r="I5" s="15" t="s">
        <v>77</v>
      </c>
      <c r="J5" s="69"/>
      <c r="Z5" s="83" t="s">
        <v>21</v>
      </c>
      <c r="AA5" s="84" t="s">
        <v>72</v>
      </c>
      <c r="AB5" s="84" t="s">
        <v>14</v>
      </c>
      <c r="AC5" s="84" t="s">
        <v>17</v>
      </c>
      <c r="AD5" s="85" t="s">
        <v>18</v>
      </c>
    </row>
    <row r="6" spans="2:30" ht="18" customHeight="1">
      <c r="B6" s="4"/>
      <c r="C6" s="5" t="s">
        <v>1</v>
      </c>
      <c r="D6" s="5" t="s">
        <v>242</v>
      </c>
      <c r="E6" s="5"/>
      <c r="F6" s="5"/>
      <c r="G6" s="5" t="s">
        <v>78</v>
      </c>
      <c r="H6" s="158">
        <v>35543639</v>
      </c>
      <c r="I6" s="5"/>
      <c r="J6" s="66"/>
    </row>
    <row r="7" spans="2:30" ht="18" customHeight="1">
      <c r="B7" s="16"/>
      <c r="C7" s="17"/>
      <c r="D7" s="18"/>
      <c r="E7" s="18"/>
      <c r="F7" s="18"/>
      <c r="G7" s="18" t="s">
        <v>79</v>
      </c>
      <c r="H7" s="159">
        <v>2021644438</v>
      </c>
      <c r="I7" s="18"/>
      <c r="J7" s="70"/>
    </row>
    <row r="8" spans="2:30" ht="18" customHeight="1">
      <c r="B8" s="7"/>
      <c r="C8" s="8" t="s">
        <v>0</v>
      </c>
      <c r="D8" s="8"/>
      <c r="E8" s="8"/>
      <c r="F8" s="8"/>
      <c r="G8" s="8" t="s">
        <v>78</v>
      </c>
      <c r="H8" s="8"/>
      <c r="I8" s="8"/>
      <c r="J8" s="67"/>
    </row>
    <row r="9" spans="2:30" ht="18" customHeight="1">
      <c r="B9" s="10"/>
      <c r="C9" s="12"/>
      <c r="D9" s="11"/>
      <c r="E9" s="11"/>
      <c r="F9" s="11"/>
      <c r="G9" s="18" t="s">
        <v>79</v>
      </c>
      <c r="H9" s="11"/>
      <c r="I9" s="11"/>
      <c r="J9" s="68"/>
    </row>
    <row r="10" spans="2:30" ht="18" customHeight="1">
      <c r="B10" s="7"/>
      <c r="C10" s="8" t="s">
        <v>80</v>
      </c>
      <c r="D10" s="8"/>
      <c r="E10" s="8"/>
      <c r="F10" s="8"/>
      <c r="G10" s="8" t="s">
        <v>78</v>
      </c>
      <c r="H10" s="8"/>
      <c r="I10" s="8"/>
      <c r="J10" s="67"/>
    </row>
    <row r="11" spans="2:30" ht="18" customHeight="1">
      <c r="B11" s="19"/>
      <c r="C11" s="20"/>
      <c r="D11" s="20"/>
      <c r="E11" s="20"/>
      <c r="F11" s="20"/>
      <c r="G11" s="20" t="s">
        <v>79</v>
      </c>
      <c r="H11" s="20"/>
      <c r="I11" s="20"/>
      <c r="J11" s="71"/>
    </row>
    <row r="12" spans="2:30" ht="18" customHeight="1">
      <c r="B12" s="21">
        <v>1</v>
      </c>
      <c r="C12" s="5" t="s">
        <v>113</v>
      </c>
      <c r="D12" s="5"/>
      <c r="E12" s="5"/>
      <c r="F12" s="22">
        <f>IF(B12&lt;&gt;0,ROUND($J$31/B12,0),0)</f>
        <v>0</v>
      </c>
      <c r="G12" s="6">
        <v>1</v>
      </c>
      <c r="H12" s="5" t="s">
        <v>116</v>
      </c>
      <c r="I12" s="5"/>
      <c r="J12" s="72">
        <f>IF(G12&lt;&gt;0,ROUND($J$31/G12,0),0)</f>
        <v>0</v>
      </c>
    </row>
    <row r="13" spans="2:30" ht="18" customHeight="1">
      <c r="B13" s="23">
        <v>1</v>
      </c>
      <c r="C13" s="18" t="s">
        <v>114</v>
      </c>
      <c r="D13" s="18"/>
      <c r="E13" s="18"/>
      <c r="F13" s="24">
        <f>IF(B13&lt;&gt;0,ROUND($J$31/B13,0),0)</f>
        <v>0</v>
      </c>
      <c r="G13" s="17"/>
      <c r="H13" s="18"/>
      <c r="I13" s="18"/>
      <c r="J13" s="73">
        <f>IF(G13&lt;&gt;0,ROUND($J$31/G13,0),0)</f>
        <v>0</v>
      </c>
    </row>
    <row r="14" spans="2:30" ht="18" customHeight="1">
      <c r="B14" s="25">
        <v>1</v>
      </c>
      <c r="C14" s="20" t="s">
        <v>115</v>
      </c>
      <c r="D14" s="20"/>
      <c r="E14" s="20"/>
      <c r="F14" s="26">
        <f>IF(B14&lt;&gt;0,ROUND($J$31/B14,0),0)</f>
        <v>0</v>
      </c>
      <c r="G14" s="27"/>
      <c r="H14" s="20"/>
      <c r="I14" s="20"/>
      <c r="J14" s="74">
        <f>IF(G14&lt;&gt;0,ROUND($J$31/G14,0),0)</f>
        <v>0</v>
      </c>
    </row>
    <row r="15" spans="2:30" ht="18" customHeight="1">
      <c r="B15" s="28" t="s">
        <v>81</v>
      </c>
      <c r="C15" s="29" t="s">
        <v>82</v>
      </c>
      <c r="D15" s="30" t="s">
        <v>29</v>
      </c>
      <c r="E15" s="30" t="s">
        <v>83</v>
      </c>
      <c r="F15" s="31" t="s">
        <v>84</v>
      </c>
      <c r="G15" s="28" t="s">
        <v>85</v>
      </c>
      <c r="H15" s="32" t="s">
        <v>86</v>
      </c>
      <c r="I15" s="43"/>
      <c r="J15" s="44"/>
    </row>
    <row r="16" spans="2:30" ht="18" customHeight="1">
      <c r="B16" s="33">
        <v>1</v>
      </c>
      <c r="C16" s="34" t="s">
        <v>87</v>
      </c>
      <c r="D16" s="135">
        <f>Rekapitulacia!B59</f>
        <v>0</v>
      </c>
      <c r="E16" s="135">
        <f>Rekapitulacia!C59</f>
        <v>0</v>
      </c>
      <c r="F16" s="136">
        <f>D16+E16</f>
        <v>0</v>
      </c>
      <c r="G16" s="33">
        <v>6</v>
      </c>
      <c r="H16" s="35" t="s">
        <v>117</v>
      </c>
      <c r="I16" s="75"/>
      <c r="J16" s="136">
        <v>0</v>
      </c>
    </row>
    <row r="17" spans="2:10" ht="18" customHeight="1">
      <c r="B17" s="36">
        <v>2</v>
      </c>
      <c r="C17" s="37" t="s">
        <v>88</v>
      </c>
      <c r="D17" s="137">
        <f>Rekapitulacia!B60</f>
        <v>0</v>
      </c>
      <c r="E17" s="137">
        <f>Rekapitulacia!C60</f>
        <v>0</v>
      </c>
      <c r="F17" s="136">
        <f>D17+E17</f>
        <v>0</v>
      </c>
      <c r="G17" s="36">
        <v>7</v>
      </c>
      <c r="H17" s="38" t="s">
        <v>118</v>
      </c>
      <c r="I17" s="8"/>
      <c r="J17" s="138">
        <v>0</v>
      </c>
    </row>
    <row r="18" spans="2:10" ht="18" customHeight="1">
      <c r="B18" s="36">
        <v>3</v>
      </c>
      <c r="C18" s="37" t="s">
        <v>89</v>
      </c>
      <c r="D18" s="137"/>
      <c r="E18" s="137"/>
      <c r="F18" s="136">
        <f>D18+E18</f>
        <v>0</v>
      </c>
      <c r="G18" s="36">
        <v>8</v>
      </c>
      <c r="H18" s="38" t="s">
        <v>119</v>
      </c>
      <c r="I18" s="8"/>
      <c r="J18" s="138">
        <v>0</v>
      </c>
    </row>
    <row r="19" spans="2:10" ht="18" customHeight="1">
      <c r="B19" s="36">
        <v>4</v>
      </c>
      <c r="C19" s="37" t="s">
        <v>90</v>
      </c>
      <c r="D19" s="137"/>
      <c r="E19" s="137"/>
      <c r="F19" s="139">
        <f>D19+E19</f>
        <v>0</v>
      </c>
      <c r="G19" s="36">
        <v>9</v>
      </c>
      <c r="H19" s="38" t="s">
        <v>2</v>
      </c>
      <c r="I19" s="8"/>
      <c r="J19" s="138">
        <v>0</v>
      </c>
    </row>
    <row r="20" spans="2:10" ht="18" customHeight="1">
      <c r="B20" s="39">
        <v>5</v>
      </c>
      <c r="C20" s="40" t="s">
        <v>91</v>
      </c>
      <c r="D20" s="140">
        <f>SUM(D16:D19)</f>
        <v>0</v>
      </c>
      <c r="E20" s="141">
        <f>SUM(E16:E19)</f>
        <v>0</v>
      </c>
      <c r="F20" s="142">
        <f>SUM(F16:F19)</f>
        <v>0</v>
      </c>
      <c r="G20" s="41">
        <v>10</v>
      </c>
      <c r="I20" s="76" t="s">
        <v>92</v>
      </c>
      <c r="J20" s="142">
        <f>SUM(J16:J19)</f>
        <v>0</v>
      </c>
    </row>
    <row r="21" spans="2:10" ht="18" customHeight="1">
      <c r="B21" s="28" t="s">
        <v>93</v>
      </c>
      <c r="C21" s="42"/>
      <c r="D21" s="43" t="s">
        <v>94</v>
      </c>
      <c r="E21" s="43"/>
      <c r="F21" s="44"/>
      <c r="G21" s="28" t="s">
        <v>95</v>
      </c>
      <c r="H21" s="32" t="s">
        <v>96</v>
      </c>
      <c r="I21" s="43"/>
      <c r="J21" s="44"/>
    </row>
    <row r="22" spans="2:10" ht="18" customHeight="1">
      <c r="B22" s="33">
        <v>11</v>
      </c>
      <c r="C22" s="35" t="s">
        <v>120</v>
      </c>
      <c r="D22" s="45" t="s">
        <v>2</v>
      </c>
      <c r="E22" s="46">
        <v>0</v>
      </c>
      <c r="F22" s="136">
        <f>ROUND(((D16+E16+D17+E17+D18)*E22),2)</f>
        <v>0</v>
      </c>
      <c r="G22" s="36">
        <v>16</v>
      </c>
      <c r="H22" s="38" t="s">
        <v>97</v>
      </c>
      <c r="I22" s="77"/>
      <c r="J22" s="138">
        <v>0</v>
      </c>
    </row>
    <row r="23" spans="2:10" ht="18" customHeight="1">
      <c r="B23" s="36">
        <v>12</v>
      </c>
      <c r="C23" s="38" t="s">
        <v>121</v>
      </c>
      <c r="D23" s="47"/>
      <c r="E23" s="48">
        <v>0</v>
      </c>
      <c r="F23" s="138">
        <f>ROUND(((D16+E16+D17+E17+D18)*E23),2)</f>
        <v>0</v>
      </c>
      <c r="G23" s="36">
        <v>17</v>
      </c>
      <c r="H23" s="38" t="s">
        <v>123</v>
      </c>
      <c r="I23" s="77"/>
      <c r="J23" s="138">
        <v>0</v>
      </c>
    </row>
    <row r="24" spans="2:10" ht="18" customHeight="1">
      <c r="B24" s="36">
        <v>13</v>
      </c>
      <c r="C24" s="38" t="s">
        <v>122</v>
      </c>
      <c r="D24" s="47"/>
      <c r="E24" s="48">
        <v>0</v>
      </c>
      <c r="F24" s="138">
        <f>ROUND(((D16+E16+D17+E17+D18)*E24),2)</f>
        <v>0</v>
      </c>
      <c r="G24" s="36">
        <v>18</v>
      </c>
      <c r="H24" s="38" t="s">
        <v>124</v>
      </c>
      <c r="I24" s="77"/>
      <c r="J24" s="138">
        <v>0</v>
      </c>
    </row>
    <row r="25" spans="2:10" ht="18" customHeight="1">
      <c r="B25" s="36">
        <v>14</v>
      </c>
      <c r="C25" s="38" t="s">
        <v>2</v>
      </c>
      <c r="D25" s="47"/>
      <c r="E25" s="48">
        <v>0</v>
      </c>
      <c r="F25" s="138">
        <f>ROUND(((D16+E16+D17+E17+D18+E18)*E25),2)</f>
        <v>0</v>
      </c>
      <c r="G25" s="36">
        <v>19</v>
      </c>
      <c r="H25" s="38" t="s">
        <v>2</v>
      </c>
      <c r="I25" s="77"/>
      <c r="J25" s="138">
        <v>0</v>
      </c>
    </row>
    <row r="26" spans="2:10" ht="18" customHeight="1">
      <c r="B26" s="39">
        <v>15</v>
      </c>
      <c r="C26" s="49"/>
      <c r="D26" s="50"/>
      <c r="E26" s="50" t="s">
        <v>98</v>
      </c>
      <c r="F26" s="142">
        <f>SUM(F22:F25)</f>
        <v>0</v>
      </c>
      <c r="G26" s="39">
        <v>20</v>
      </c>
      <c r="H26" s="49"/>
      <c r="I26" s="50" t="s">
        <v>99</v>
      </c>
      <c r="J26" s="142">
        <f>SUM(J22:J25)</f>
        <v>0</v>
      </c>
    </row>
    <row r="27" spans="2:10" ht="18" customHeight="1">
      <c r="B27" s="51"/>
      <c r="C27" s="52" t="s">
        <v>100</v>
      </c>
      <c r="D27" s="53"/>
      <c r="E27" s="54" t="s">
        <v>101</v>
      </c>
      <c r="F27" s="55"/>
      <c r="G27" s="28" t="s">
        <v>102</v>
      </c>
      <c r="H27" s="32" t="s">
        <v>103</v>
      </c>
      <c r="I27" s="43"/>
      <c r="J27" s="44"/>
    </row>
    <row r="28" spans="2:10" ht="18" customHeight="1">
      <c r="B28" s="56"/>
      <c r="C28" s="57"/>
      <c r="D28" s="58"/>
      <c r="E28" s="59"/>
      <c r="F28" s="55"/>
      <c r="G28" s="33">
        <v>21</v>
      </c>
      <c r="H28" s="35"/>
      <c r="I28" s="78" t="s">
        <v>104</v>
      </c>
      <c r="J28" s="136">
        <f>ROUND(F20,2)+J20+F26+J26</f>
        <v>0</v>
      </c>
    </row>
    <row r="29" spans="2:10" ht="18" customHeight="1">
      <c r="B29" s="56"/>
      <c r="C29" s="58" t="s">
        <v>105</v>
      </c>
      <c r="D29" s="58"/>
      <c r="E29" s="60"/>
      <c r="F29" s="55"/>
      <c r="G29" s="36">
        <v>22</v>
      </c>
      <c r="H29" s="38" t="s">
        <v>125</v>
      </c>
      <c r="I29" s="143">
        <f>J28-I30</f>
        <v>0</v>
      </c>
      <c r="J29" s="138">
        <f>ROUND((I29*20)/100,2)</f>
        <v>0</v>
      </c>
    </row>
    <row r="30" spans="2:10" ht="18" customHeight="1">
      <c r="B30" s="7"/>
      <c r="C30" s="8" t="s">
        <v>106</v>
      </c>
      <c r="D30" s="8"/>
      <c r="E30" s="60"/>
      <c r="F30" s="55"/>
      <c r="G30" s="36">
        <v>23</v>
      </c>
      <c r="H30" s="38" t="s">
        <v>126</v>
      </c>
      <c r="I30" s="143">
        <f>SUMIF(Prehlad05!O10:O9998,0,Prehlad05!J10:J9998)</f>
        <v>0</v>
      </c>
      <c r="J30" s="138">
        <f>ROUND((I30*0)/100,1)</f>
        <v>0</v>
      </c>
    </row>
    <row r="31" spans="2:10" ht="18" customHeight="1">
      <c r="B31" s="56"/>
      <c r="C31" s="58"/>
      <c r="D31" s="58"/>
      <c r="E31" s="60"/>
      <c r="F31" s="55"/>
      <c r="G31" s="39">
        <v>24</v>
      </c>
      <c r="H31" s="49"/>
      <c r="I31" s="50" t="s">
        <v>107</v>
      </c>
      <c r="J31" s="142">
        <f>SUM(J28:J30)</f>
        <v>0</v>
      </c>
    </row>
    <row r="32" spans="2:10" ht="18" customHeight="1">
      <c r="B32" s="51"/>
      <c r="C32" s="58"/>
      <c r="D32" s="55"/>
      <c r="E32" s="61"/>
      <c r="F32" s="55"/>
      <c r="G32" s="62" t="s">
        <v>108</v>
      </c>
      <c r="H32" s="63" t="s">
        <v>127</v>
      </c>
      <c r="I32" s="79"/>
      <c r="J32" s="80">
        <v>0</v>
      </c>
    </row>
    <row r="33" spans="2:10" ht="18" customHeight="1">
      <c r="B33" s="64"/>
      <c r="C33" s="65"/>
      <c r="D33" s="52" t="s">
        <v>109</v>
      </c>
      <c r="E33" s="65"/>
      <c r="F33" s="65"/>
      <c r="G33" s="65"/>
      <c r="H33" s="65" t="s">
        <v>110</v>
      </c>
      <c r="I33" s="65"/>
      <c r="J33" s="81"/>
    </row>
    <row r="34" spans="2:10" ht="18" customHeight="1">
      <c r="B34" s="56"/>
      <c r="C34" s="57"/>
      <c r="D34" s="58"/>
      <c r="E34" s="58"/>
      <c r="F34" s="57"/>
      <c r="G34" s="58"/>
      <c r="H34" s="58"/>
      <c r="I34" s="58"/>
      <c r="J34" s="82"/>
    </row>
    <row r="35" spans="2:10" ht="18" customHeight="1">
      <c r="B35" s="56"/>
      <c r="C35" s="58" t="s">
        <v>105</v>
      </c>
      <c r="D35" s="58"/>
      <c r="E35" s="58"/>
      <c r="F35" s="57"/>
      <c r="G35" s="58" t="s">
        <v>105</v>
      </c>
      <c r="H35" s="58"/>
      <c r="I35" s="58"/>
      <c r="J35" s="82"/>
    </row>
    <row r="36" spans="2:10" ht="18" customHeight="1">
      <c r="B36" s="7"/>
      <c r="C36" s="8" t="s">
        <v>106</v>
      </c>
      <c r="D36" s="8"/>
      <c r="E36" s="8"/>
      <c r="F36" s="9"/>
      <c r="G36" s="8" t="s">
        <v>106</v>
      </c>
      <c r="H36" s="8"/>
      <c r="I36" s="8"/>
      <c r="J36" s="67"/>
    </row>
    <row r="37" spans="2:10" ht="18" customHeight="1">
      <c r="B37" s="56"/>
      <c r="C37" s="58" t="s">
        <v>101</v>
      </c>
      <c r="D37" s="58"/>
      <c r="E37" s="58"/>
      <c r="F37" s="57"/>
      <c r="G37" s="58" t="s">
        <v>101</v>
      </c>
      <c r="H37" s="58"/>
      <c r="I37" s="58"/>
      <c r="J37" s="82"/>
    </row>
    <row r="38" spans="2:10" ht="18" customHeight="1">
      <c r="B38" s="56"/>
      <c r="C38" s="58"/>
      <c r="D38" s="58"/>
      <c r="E38" s="58"/>
      <c r="F38" s="58"/>
      <c r="G38" s="58"/>
      <c r="H38" s="58"/>
      <c r="I38" s="58"/>
      <c r="J38" s="82"/>
    </row>
    <row r="39" spans="2:10" ht="18" customHeight="1">
      <c r="B39" s="56"/>
      <c r="C39" s="58"/>
      <c r="D39" s="58"/>
      <c r="E39" s="58"/>
      <c r="F39" s="58"/>
      <c r="G39" s="58"/>
      <c r="H39" s="58"/>
      <c r="I39" s="58"/>
      <c r="J39" s="82"/>
    </row>
    <row r="40" spans="2:10" ht="18" customHeight="1">
      <c r="B40" s="56"/>
      <c r="C40" s="58"/>
      <c r="D40" s="58"/>
      <c r="E40" s="58"/>
      <c r="F40" s="58"/>
      <c r="G40" s="58"/>
      <c r="H40" s="58"/>
      <c r="I40" s="58"/>
      <c r="J40" s="82"/>
    </row>
    <row r="41" spans="2:10" ht="18" customHeight="1">
      <c r="B41" s="19"/>
      <c r="C41" s="20"/>
      <c r="D41" s="20"/>
      <c r="E41" s="20"/>
      <c r="F41" s="20"/>
      <c r="G41" s="20"/>
      <c r="H41" s="20"/>
      <c r="I41" s="20"/>
      <c r="J41" s="71"/>
    </row>
    <row r="42" spans="2:10" ht="14.25" customHeight="1"/>
    <row r="43" spans="2:10" ht="2.25" customHeight="1"/>
  </sheetData>
  <printOptions horizontalCentered="1" verticalCentered="1"/>
  <pageMargins left="0.23888888888888901" right="0.26874999999999999" top="0.35416666666666702" bottom="0.43263888888888902" header="0.31388888888888899" footer="0.3541666666666670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60"/>
  <sheetViews>
    <sheetView showGridLines="0" workbookViewId="0">
      <selection activeCell="E3" sqref="E3"/>
    </sheetView>
  </sheetViews>
  <sheetFormatPr defaultColWidth="9.109375" defaultRowHeight="10.199999999999999"/>
  <cols>
    <col min="1" max="1" width="42.33203125" style="86" customWidth="1"/>
    <col min="2" max="4" width="9.6640625" style="87" customWidth="1"/>
    <col min="5" max="5" width="9.6640625" style="88" customWidth="1"/>
    <col min="6" max="6" width="9.5546875" style="89" customWidth="1"/>
    <col min="7" max="7" width="9.109375" style="89"/>
    <col min="8" max="23" width="9.109375" style="86"/>
    <col min="24" max="25" width="5.6640625" style="86" customWidth="1"/>
    <col min="26" max="26" width="6.5546875" style="86" customWidth="1"/>
    <col min="27" max="27" width="24.33203125" style="86" customWidth="1"/>
    <col min="28" max="28" width="4.33203125" style="86" customWidth="1"/>
    <col min="29" max="29" width="8.33203125" style="86" customWidth="1"/>
    <col min="30" max="30" width="8.6640625" style="86" customWidth="1"/>
    <col min="31" max="16384" width="9.109375" style="86"/>
  </cols>
  <sheetData>
    <row r="1" spans="1:30">
      <c r="A1" s="90" t="s">
        <v>274</v>
      </c>
      <c r="C1" s="86"/>
      <c r="E1" s="90" t="s">
        <v>315</v>
      </c>
      <c r="F1" s="86"/>
      <c r="G1" s="86"/>
      <c r="Z1" s="83" t="s">
        <v>4</v>
      </c>
      <c r="AA1" s="83" t="s">
        <v>5</v>
      </c>
      <c r="AB1" s="83" t="s">
        <v>6</v>
      </c>
      <c r="AC1" s="83" t="s">
        <v>7</v>
      </c>
      <c r="AD1" s="83" t="s">
        <v>8</v>
      </c>
    </row>
    <row r="2" spans="1:30">
      <c r="A2" s="90" t="s">
        <v>11</v>
      </c>
      <c r="C2" s="86"/>
      <c r="E2" s="90" t="s">
        <v>111</v>
      </c>
      <c r="F2" s="86"/>
      <c r="G2" s="86"/>
      <c r="Z2" s="83" t="s">
        <v>12</v>
      </c>
      <c r="AA2" s="84" t="s">
        <v>65</v>
      </c>
      <c r="AB2" s="84" t="s">
        <v>14</v>
      </c>
      <c r="AC2" s="84"/>
      <c r="AD2" s="85"/>
    </row>
    <row r="3" spans="1:30">
      <c r="A3" s="90" t="s">
        <v>240</v>
      </c>
      <c r="C3" s="86"/>
      <c r="E3" s="90" t="s">
        <v>316</v>
      </c>
      <c r="F3" s="86"/>
      <c r="G3" s="86"/>
      <c r="Z3" s="83" t="s">
        <v>15</v>
      </c>
      <c r="AA3" s="84" t="s">
        <v>66</v>
      </c>
      <c r="AB3" s="84" t="s">
        <v>14</v>
      </c>
      <c r="AC3" s="84" t="s">
        <v>17</v>
      </c>
      <c r="AD3" s="85" t="s">
        <v>18</v>
      </c>
    </row>
    <row r="4" spans="1:30">
      <c r="B4" s="86"/>
      <c r="C4" s="86"/>
      <c r="D4" s="86"/>
      <c r="E4" s="86"/>
      <c r="F4" s="86"/>
      <c r="G4" s="86"/>
      <c r="Z4" s="83" t="s">
        <v>19</v>
      </c>
      <c r="AA4" s="84" t="s">
        <v>67</v>
      </c>
      <c r="AB4" s="84" t="s">
        <v>14</v>
      </c>
      <c r="AC4" s="84"/>
      <c r="AD4" s="85"/>
    </row>
    <row r="5" spans="1:30">
      <c r="A5" s="90" t="s">
        <v>241</v>
      </c>
      <c r="B5" s="86"/>
      <c r="C5" s="86"/>
      <c r="D5" s="86"/>
      <c r="E5" s="86"/>
      <c r="F5" s="86"/>
      <c r="G5" s="86"/>
      <c r="Z5" s="83" t="s">
        <v>21</v>
      </c>
      <c r="AA5" s="84" t="s">
        <v>66</v>
      </c>
      <c r="AB5" s="84" t="s">
        <v>14</v>
      </c>
      <c r="AC5" s="84" t="s">
        <v>17</v>
      </c>
      <c r="AD5" s="85" t="s">
        <v>18</v>
      </c>
    </row>
    <row r="6" spans="1:30">
      <c r="A6" s="90" t="s">
        <v>246</v>
      </c>
      <c r="B6" s="86"/>
      <c r="C6" s="86"/>
      <c r="D6" s="86"/>
      <c r="E6" s="86"/>
      <c r="F6" s="86"/>
      <c r="G6" s="86"/>
    </row>
    <row r="7" spans="1:30">
      <c r="A7" s="90"/>
      <c r="B7" s="86"/>
      <c r="C7" s="86"/>
      <c r="D7" s="86"/>
      <c r="E7" s="86"/>
      <c r="F7" s="86"/>
      <c r="G7" s="86"/>
    </row>
    <row r="8" spans="1:30" ht="13.8">
      <c r="B8" s="91" t="str">
        <f>CONCATENATE(AA2," ",AB2," ",AC2," ",AD2)</f>
        <v xml:space="preserve">Rekapitulácia rozpočtu v EUR  </v>
      </c>
      <c r="G8" s="86"/>
    </row>
    <row r="9" spans="1:30">
      <c r="A9" s="92" t="s">
        <v>68</v>
      </c>
      <c r="B9" s="92" t="s">
        <v>29</v>
      </c>
      <c r="C9" s="92" t="s">
        <v>30</v>
      </c>
      <c r="D9" s="92" t="s">
        <v>31</v>
      </c>
      <c r="E9" s="93" t="s">
        <v>69</v>
      </c>
      <c r="F9" s="93" t="s">
        <v>33</v>
      </c>
      <c r="G9" s="93" t="s">
        <v>38</v>
      </c>
    </row>
    <row r="10" spans="1:30">
      <c r="A10" s="94"/>
      <c r="B10" s="94"/>
      <c r="C10" s="94" t="s">
        <v>55</v>
      </c>
      <c r="D10" s="94"/>
      <c r="E10" s="94" t="s">
        <v>31</v>
      </c>
      <c r="F10" s="94" t="s">
        <v>31</v>
      </c>
      <c r="G10" s="94" t="s">
        <v>31</v>
      </c>
    </row>
    <row r="11" spans="1:30" ht="13.8">
      <c r="A11" s="91" t="s">
        <v>303</v>
      </c>
      <c r="B11" s="162"/>
      <c r="C11" s="162"/>
      <c r="D11" s="162"/>
      <c r="E11" s="163"/>
      <c r="F11" s="168"/>
      <c r="G11" s="168"/>
    </row>
    <row r="12" spans="1:30">
      <c r="A12" s="161" t="s">
        <v>144</v>
      </c>
      <c r="B12" s="162">
        <f>Prehlad01!H16</f>
        <v>0</v>
      </c>
      <c r="C12" s="162">
        <f>Prehlad01!I16</f>
        <v>0</v>
      </c>
      <c r="D12" s="162">
        <f>Prehlad01!J16</f>
        <v>0</v>
      </c>
      <c r="E12" s="163">
        <f>Prehlad01!L16</f>
        <v>3.6602928000000006</v>
      </c>
      <c r="F12" s="168">
        <f>Prehlad01!N16</f>
        <v>0</v>
      </c>
      <c r="G12" s="168">
        <f>Prehlad01!W16</f>
        <v>0</v>
      </c>
    </row>
    <row r="13" spans="1:30">
      <c r="A13" s="161" t="s">
        <v>165</v>
      </c>
      <c r="B13" s="162">
        <f>Prehlad01!H23</f>
        <v>0</v>
      </c>
      <c r="C13" s="162">
        <f>Prehlad01!I23</f>
        <v>0</v>
      </c>
      <c r="D13" s="162">
        <f>Prehlad01!J23</f>
        <v>0</v>
      </c>
      <c r="E13" s="163">
        <f>Prehlad01!L23</f>
        <v>0.64675799999999994</v>
      </c>
      <c r="F13" s="168">
        <f>Prehlad01!N23</f>
        <v>0</v>
      </c>
      <c r="G13" s="168">
        <f>Prehlad01!W23</f>
        <v>0</v>
      </c>
    </row>
    <row r="14" spans="1:30" ht="13.5" customHeight="1">
      <c r="A14" s="161" t="s">
        <v>206</v>
      </c>
      <c r="B14" s="162">
        <f>Prehlad01!H25</f>
        <v>0</v>
      </c>
      <c r="C14" s="162">
        <f>Prehlad01!I25</f>
        <v>0</v>
      </c>
      <c r="D14" s="162">
        <f>Prehlad01!J25</f>
        <v>0</v>
      </c>
      <c r="E14" s="163">
        <f>Prehlad01!L25</f>
        <v>4.3070508000000007</v>
      </c>
      <c r="F14" s="168">
        <f>Prehlad01!N25</f>
        <v>0</v>
      </c>
      <c r="G14" s="168">
        <f>Prehlad01!W25</f>
        <v>0</v>
      </c>
    </row>
    <row r="15" spans="1:30">
      <c r="A15" s="161" t="s">
        <v>286</v>
      </c>
      <c r="B15" s="162">
        <f>Prehlad01!H33</f>
        <v>0</v>
      </c>
      <c r="C15" s="162">
        <f>Prehlad01!I33</f>
        <v>0</v>
      </c>
      <c r="D15" s="162">
        <f>Prehlad01!J33</f>
        <v>0</v>
      </c>
      <c r="E15" s="163">
        <f>Prehlad01!L33</f>
        <v>8.0872799999999995E-2</v>
      </c>
      <c r="F15" s="168">
        <f>Prehlad01!N33</f>
        <v>0</v>
      </c>
      <c r="G15" s="168">
        <f>Prehlad01!W33</f>
        <v>0</v>
      </c>
    </row>
    <row r="16" spans="1:30">
      <c r="A16" s="161" t="s">
        <v>297</v>
      </c>
      <c r="B16" s="162">
        <f>Prehlad01!H37</f>
        <v>0</v>
      </c>
      <c r="C16" s="162">
        <f>Prehlad01!I37</f>
        <v>0</v>
      </c>
      <c r="D16" s="162">
        <f>Prehlad01!J37</f>
        <v>0</v>
      </c>
      <c r="E16" s="163">
        <f>Prehlad01!L37</f>
        <v>6.1019999999999998E-2</v>
      </c>
      <c r="F16" s="168">
        <f>Prehlad01!N37</f>
        <v>0</v>
      </c>
      <c r="G16" s="168">
        <f>Prehlad01!W37</f>
        <v>0</v>
      </c>
    </row>
    <row r="17" spans="1:7">
      <c r="A17" s="161" t="s">
        <v>238</v>
      </c>
      <c r="B17" s="162">
        <f>Prehlad01!H39</f>
        <v>0</v>
      </c>
      <c r="C17" s="162">
        <f>Prehlad01!I39</f>
        <v>0</v>
      </c>
      <c r="D17" s="162">
        <f>Prehlad01!J39</f>
        <v>0</v>
      </c>
      <c r="E17" s="163">
        <f>Prehlad01!L39</f>
        <v>0.14189279999999999</v>
      </c>
      <c r="F17" s="168">
        <f>Prehlad01!N39</f>
        <v>0</v>
      </c>
      <c r="G17" s="168">
        <f>Prehlad01!W39</f>
        <v>0</v>
      </c>
    </row>
    <row r="18" spans="1:7" ht="13.8">
      <c r="A18" s="91" t="s">
        <v>304</v>
      </c>
      <c r="B18" s="150">
        <f>Prehlad01!H41</f>
        <v>0</v>
      </c>
      <c r="C18" s="150">
        <f>Prehlad01!I41</f>
        <v>0</v>
      </c>
      <c r="D18" s="150">
        <f>Prehlad01!J41</f>
        <v>0</v>
      </c>
      <c r="E18" s="151">
        <f>Prehlad01!L41</f>
        <v>4.4489436000000007</v>
      </c>
      <c r="F18" s="152">
        <f>Prehlad01!N41</f>
        <v>0</v>
      </c>
      <c r="G18" s="152">
        <f>Prehlad01!W41</f>
        <v>0</v>
      </c>
    </row>
    <row r="19" spans="1:7">
      <c r="A19" s="153"/>
      <c r="B19" s="153"/>
      <c r="C19" s="153"/>
      <c r="D19" s="153"/>
      <c r="E19" s="153"/>
      <c r="F19" s="153"/>
      <c r="G19" s="153"/>
    </row>
    <row r="20" spans="1:7" ht="13.8">
      <c r="A20" s="91" t="s">
        <v>307</v>
      </c>
      <c r="B20" s="162"/>
      <c r="C20" s="162"/>
      <c r="D20" s="162"/>
      <c r="E20" s="163"/>
      <c r="F20" s="168"/>
      <c r="G20" s="168"/>
    </row>
    <row r="21" spans="1:7">
      <c r="A21" s="161" t="s">
        <v>165</v>
      </c>
      <c r="B21" s="162">
        <f>Prehlad02!H13</f>
        <v>0</v>
      </c>
      <c r="C21" s="162">
        <f>Prehlad02!I13</f>
        <v>0</v>
      </c>
      <c r="D21" s="162">
        <f>Prehlad02!J13</f>
        <v>0</v>
      </c>
      <c r="E21" s="163">
        <f>Prehlad02!L13</f>
        <v>1.1E-4</v>
      </c>
      <c r="F21" s="168">
        <f>Prehlad02!N13</f>
        <v>0</v>
      </c>
      <c r="G21" s="168">
        <f>Prehlad02!W13</f>
        <v>0</v>
      </c>
    </row>
    <row r="22" spans="1:7">
      <c r="A22" s="161" t="s">
        <v>206</v>
      </c>
      <c r="B22" s="162">
        <f>Prehlad02!H15</f>
        <v>0</v>
      </c>
      <c r="C22" s="162">
        <f>Prehlad02!I15</f>
        <v>0</v>
      </c>
      <c r="D22" s="162">
        <f>Prehlad02!J15</f>
        <v>0</v>
      </c>
      <c r="E22" s="163">
        <f>Prehlad02!L15</f>
        <v>1.1E-4</v>
      </c>
      <c r="F22" s="168">
        <f>Prehlad02!N15</f>
        <v>0</v>
      </c>
      <c r="G22" s="168">
        <f>Prehlad02!W15</f>
        <v>0</v>
      </c>
    </row>
    <row r="23" spans="1:7">
      <c r="A23" s="161" t="s">
        <v>297</v>
      </c>
      <c r="B23" s="162">
        <f>Prehlad02!H20</f>
        <v>0</v>
      </c>
      <c r="C23" s="162">
        <f>Prehlad02!I20</f>
        <v>0</v>
      </c>
      <c r="D23" s="162">
        <f>Prehlad02!J20</f>
        <v>0</v>
      </c>
      <c r="E23" s="163">
        <f>Prehlad02!L20</f>
        <v>3.1199999999999999E-3</v>
      </c>
      <c r="F23" s="168">
        <f>Prehlad02!N20</f>
        <v>0</v>
      </c>
      <c r="G23" s="168">
        <f>Prehlad02!W20</f>
        <v>0</v>
      </c>
    </row>
    <row r="24" spans="1:7">
      <c r="A24" s="161" t="s">
        <v>238</v>
      </c>
      <c r="B24" s="162">
        <f>Prehlad02!H22</f>
        <v>0</v>
      </c>
      <c r="C24" s="162">
        <f>Prehlad02!I22</f>
        <v>0</v>
      </c>
      <c r="D24" s="162">
        <f>Prehlad02!J22</f>
        <v>0</v>
      </c>
      <c r="E24" s="163">
        <f>Prehlad02!L22</f>
        <v>3.1199999999999999E-3</v>
      </c>
      <c r="F24" s="168">
        <f>Prehlad02!N22</f>
        <v>0</v>
      </c>
      <c r="G24" s="168">
        <f>Prehlad02!W22</f>
        <v>0</v>
      </c>
    </row>
    <row r="25" spans="1:7" s="91" customFormat="1" ht="13.8">
      <c r="A25" s="91" t="s">
        <v>308</v>
      </c>
      <c r="B25" s="150">
        <f>Prehlad02!H24</f>
        <v>0</v>
      </c>
      <c r="C25" s="150">
        <f>Prehlad02!I24</f>
        <v>0</v>
      </c>
      <c r="D25" s="150">
        <f>Prehlad02!J24</f>
        <v>0</v>
      </c>
      <c r="E25" s="151">
        <f>Prehlad02!L24</f>
        <v>3.2299999999999998E-3</v>
      </c>
      <c r="F25" s="152">
        <f>Prehlad02!N24</f>
        <v>0</v>
      </c>
      <c r="G25" s="152">
        <f>Prehlad02!W24</f>
        <v>0</v>
      </c>
    </row>
    <row r="26" spans="1:7" s="91" customFormat="1" ht="13.8">
      <c r="B26" s="150"/>
      <c r="C26" s="150"/>
      <c r="D26" s="150"/>
      <c r="E26" s="151"/>
      <c r="F26" s="152"/>
      <c r="G26" s="152"/>
    </row>
    <row r="27" spans="1:7" s="91" customFormat="1" ht="13.8">
      <c r="A27" s="91" t="s">
        <v>310</v>
      </c>
      <c r="B27" s="162"/>
      <c r="C27" s="162"/>
      <c r="D27" s="162"/>
      <c r="E27" s="163"/>
      <c r="F27" s="168"/>
      <c r="G27" s="168"/>
    </row>
    <row r="28" spans="1:7" s="91" customFormat="1" ht="13.8">
      <c r="A28" s="161" t="s">
        <v>144</v>
      </c>
      <c r="B28" s="162">
        <f>Prehlad03!H14</f>
        <v>0</v>
      </c>
      <c r="C28" s="162">
        <f>Prehlad03!I14</f>
        <v>0</v>
      </c>
      <c r="D28" s="162">
        <f>Prehlad03!J14</f>
        <v>0</v>
      </c>
      <c r="E28" s="163">
        <f>Prehlad03!L14</f>
        <v>1.008864</v>
      </c>
      <c r="F28" s="168">
        <f>Prehlad03!N14</f>
        <v>0</v>
      </c>
      <c r="G28" s="168">
        <f>Prehlad03!W14</f>
        <v>0</v>
      </c>
    </row>
    <row r="29" spans="1:7" s="91" customFormat="1" ht="13.8">
      <c r="A29" s="161" t="s">
        <v>165</v>
      </c>
      <c r="B29" s="162">
        <f>Prehlad03!H21</f>
        <v>0</v>
      </c>
      <c r="C29" s="162">
        <f>Prehlad03!I21</f>
        <v>0</v>
      </c>
      <c r="D29" s="162">
        <f>Prehlad03!J21</f>
        <v>0</v>
      </c>
      <c r="E29" s="163">
        <f>Prehlad03!L21</f>
        <v>0.14749999999999999</v>
      </c>
      <c r="F29" s="168">
        <f>Prehlad03!N21</f>
        <v>0</v>
      </c>
      <c r="G29" s="168">
        <f>Prehlad03!W21</f>
        <v>0</v>
      </c>
    </row>
    <row r="30" spans="1:7" s="91" customFormat="1" ht="13.8">
      <c r="A30" s="161" t="s">
        <v>206</v>
      </c>
      <c r="B30" s="162">
        <f>Prehlad03!H23</f>
        <v>0</v>
      </c>
      <c r="C30" s="162">
        <f>Prehlad03!I23</f>
        <v>0</v>
      </c>
      <c r="D30" s="162">
        <f>Prehlad03!J23</f>
        <v>0</v>
      </c>
      <c r="E30" s="163">
        <f>Prehlad03!L23</f>
        <v>1.1563639999999999</v>
      </c>
      <c r="F30" s="168">
        <f>Prehlad03!N23</f>
        <v>0</v>
      </c>
      <c r="G30" s="168">
        <f>Prehlad03!W23</f>
        <v>0</v>
      </c>
    </row>
    <row r="31" spans="1:7" s="91" customFormat="1" ht="13.8">
      <c r="A31" s="161" t="s">
        <v>297</v>
      </c>
      <c r="B31" s="162">
        <f>Prehlad03!H28</f>
        <v>0</v>
      </c>
      <c r="C31" s="162">
        <f>Prehlad03!I28</f>
        <v>0</v>
      </c>
      <c r="D31" s="162">
        <f>Prehlad03!J28</f>
        <v>0</v>
      </c>
      <c r="E31" s="163">
        <f>Prehlad03!L28</f>
        <v>1.7856E-2</v>
      </c>
      <c r="F31" s="168">
        <f>Prehlad03!N28</f>
        <v>0</v>
      </c>
      <c r="G31" s="168">
        <f>Prehlad03!W28</f>
        <v>0</v>
      </c>
    </row>
    <row r="32" spans="1:7" s="91" customFormat="1" ht="13.8">
      <c r="A32" s="161" t="s">
        <v>238</v>
      </c>
      <c r="B32" s="162">
        <f>Prehlad03!H30</f>
        <v>0</v>
      </c>
      <c r="C32" s="162">
        <f>Prehlad03!I30</f>
        <v>0</v>
      </c>
      <c r="D32" s="162">
        <f>Prehlad03!J30</f>
        <v>0</v>
      </c>
      <c r="E32" s="163">
        <f>Prehlad03!L30</f>
        <v>1.7856E-2</v>
      </c>
      <c r="F32" s="168">
        <f>Prehlad03!N30</f>
        <v>0</v>
      </c>
      <c r="G32" s="168">
        <f>Prehlad03!W30</f>
        <v>0</v>
      </c>
    </row>
    <row r="33" spans="1:7" s="91" customFormat="1" ht="13.8">
      <c r="A33" s="91" t="s">
        <v>311</v>
      </c>
      <c r="B33" s="150">
        <f>Prehlad03!H32</f>
        <v>0</v>
      </c>
      <c r="C33" s="150">
        <f>Prehlad03!I32</f>
        <v>0</v>
      </c>
      <c r="D33" s="150">
        <f>Prehlad03!J32</f>
        <v>0</v>
      </c>
      <c r="E33" s="151">
        <f>Prehlad03!L32</f>
        <v>1.17422</v>
      </c>
      <c r="F33" s="152">
        <f>Prehlad03!N32</f>
        <v>0</v>
      </c>
      <c r="G33" s="152">
        <f>Prehlad03!W32</f>
        <v>0</v>
      </c>
    </row>
    <row r="34" spans="1:7" s="91" customFormat="1" ht="13.8">
      <c r="B34" s="150"/>
      <c r="C34" s="150"/>
      <c r="D34" s="150"/>
      <c r="E34" s="151"/>
      <c r="F34" s="152"/>
      <c r="G34" s="152"/>
    </row>
    <row r="35" spans="1:7" s="91" customFormat="1" ht="13.8">
      <c r="A35" s="91" t="s">
        <v>313</v>
      </c>
      <c r="B35" s="162"/>
      <c r="C35" s="162"/>
      <c r="D35" s="162"/>
      <c r="E35" s="163"/>
      <c r="F35" s="168"/>
      <c r="G35" s="168"/>
    </row>
    <row r="36" spans="1:7" s="91" customFormat="1" ht="13.8">
      <c r="A36" s="161" t="s">
        <v>165</v>
      </c>
      <c r="B36" s="162">
        <f>Prehlad04!H14</f>
        <v>0</v>
      </c>
      <c r="C36" s="162">
        <f>Prehlad04!I14</f>
        <v>0</v>
      </c>
      <c r="D36" s="162">
        <f>Prehlad04!J14</f>
        <v>0</v>
      </c>
      <c r="E36" s="163">
        <f>Prehlad04!L14</f>
        <v>1.3200000000000001E-4</v>
      </c>
      <c r="F36" s="168">
        <f>Prehlad04!N14</f>
        <v>0</v>
      </c>
      <c r="G36" s="168">
        <f>Prehlad04!W14</f>
        <v>0</v>
      </c>
    </row>
    <row r="37" spans="1:7" s="91" customFormat="1" ht="13.8">
      <c r="A37" s="161" t="s">
        <v>206</v>
      </c>
      <c r="B37" s="162">
        <f>Prehlad04!H16</f>
        <v>0</v>
      </c>
      <c r="C37" s="162">
        <f>Prehlad04!I16</f>
        <v>0</v>
      </c>
      <c r="D37" s="162">
        <f>Prehlad04!J16</f>
        <v>0</v>
      </c>
      <c r="E37" s="163">
        <f>Prehlad04!L16</f>
        <v>1.3200000000000001E-4</v>
      </c>
      <c r="F37" s="168">
        <f>Prehlad04!N16</f>
        <v>0</v>
      </c>
      <c r="G37" s="168">
        <f>Prehlad04!W16</f>
        <v>0</v>
      </c>
    </row>
    <row r="38" spans="1:7" s="91" customFormat="1" ht="13.8">
      <c r="A38" s="161" t="s">
        <v>297</v>
      </c>
      <c r="B38" s="162">
        <f>Prehlad04!H21</f>
        <v>0</v>
      </c>
      <c r="C38" s="162">
        <f>Prehlad04!I21</f>
        <v>0</v>
      </c>
      <c r="D38" s="162">
        <f>Prehlad04!J21</f>
        <v>0</v>
      </c>
      <c r="E38" s="163">
        <f>Prehlad04!L21</f>
        <v>1.3499999999999998E-2</v>
      </c>
      <c r="F38" s="168">
        <f>Prehlad04!N21</f>
        <v>0</v>
      </c>
      <c r="G38" s="168">
        <f>Prehlad04!W21</f>
        <v>0</v>
      </c>
    </row>
    <row r="39" spans="1:7" s="91" customFormat="1" ht="13.8">
      <c r="A39" s="161" t="s">
        <v>238</v>
      </c>
      <c r="B39" s="162">
        <f>Prehlad04!H23</f>
        <v>0</v>
      </c>
      <c r="C39" s="162">
        <f>Prehlad04!I23</f>
        <v>0</v>
      </c>
      <c r="D39" s="162">
        <f>Prehlad04!J23</f>
        <v>0</v>
      </c>
      <c r="E39" s="163">
        <f>Prehlad04!L23</f>
        <v>1.3499999999999998E-2</v>
      </c>
      <c r="F39" s="168">
        <f>Prehlad04!N23</f>
        <v>0</v>
      </c>
      <c r="G39" s="168">
        <f>Prehlad04!W23</f>
        <v>0</v>
      </c>
    </row>
    <row r="40" spans="1:7" s="91" customFormat="1" ht="13.8">
      <c r="A40" s="91" t="s">
        <v>314</v>
      </c>
      <c r="B40" s="150">
        <f>Prehlad04!H25</f>
        <v>0</v>
      </c>
      <c r="C40" s="150">
        <f>Prehlad04!I25</f>
        <v>0</v>
      </c>
      <c r="D40" s="150">
        <f>Prehlad04!J25</f>
        <v>0</v>
      </c>
      <c r="E40" s="151">
        <f>Prehlad04!L25</f>
        <v>1.3631999999999998E-2</v>
      </c>
      <c r="F40" s="152">
        <f>Prehlad04!N25</f>
        <v>0</v>
      </c>
      <c r="G40" s="152">
        <f>Prehlad04!W25</f>
        <v>0</v>
      </c>
    </row>
    <row r="41" spans="1:7">
      <c r="A41" s="153"/>
      <c r="B41" s="153"/>
      <c r="C41" s="153"/>
      <c r="D41" s="153"/>
      <c r="E41" s="153"/>
      <c r="F41" s="153"/>
      <c r="G41" s="153"/>
    </row>
    <row r="42" spans="1:7" ht="13.8">
      <c r="A42" s="91" t="s">
        <v>276</v>
      </c>
    </row>
    <row r="43" spans="1:7">
      <c r="A43" s="86" t="s">
        <v>133</v>
      </c>
      <c r="B43" s="87">
        <f>Prehlad05!H14</f>
        <v>0</v>
      </c>
      <c r="C43" s="87">
        <f>Prehlad05!I14</f>
        <v>0</v>
      </c>
      <c r="D43" s="87">
        <f>Prehlad05!J14</f>
        <v>0</v>
      </c>
      <c r="E43" s="88">
        <f>Prehlad05!L14</f>
        <v>0</v>
      </c>
      <c r="F43" s="89">
        <f>Prehlad05!N14</f>
        <v>0</v>
      </c>
      <c r="G43" s="89">
        <f>Prehlad05!W14</f>
        <v>0.71399999999999997</v>
      </c>
    </row>
    <row r="44" spans="1:7">
      <c r="A44" s="86" t="s">
        <v>144</v>
      </c>
      <c r="B44" s="87">
        <f>Prehlad05!H22</f>
        <v>0</v>
      </c>
      <c r="C44" s="87">
        <f>Prehlad05!I22</f>
        <v>0</v>
      </c>
      <c r="D44" s="87">
        <f>Prehlad05!J22</f>
        <v>0</v>
      </c>
      <c r="E44" s="88">
        <f>Prehlad05!L22</f>
        <v>1.3564199999999997</v>
      </c>
      <c r="F44" s="89">
        <f>Prehlad05!N22</f>
        <v>0</v>
      </c>
      <c r="G44" s="89">
        <f>Prehlad05!W22</f>
        <v>39.057000000000002</v>
      </c>
    </row>
    <row r="45" spans="1:7">
      <c r="A45" s="86" t="s">
        <v>165</v>
      </c>
      <c r="B45" s="87">
        <f>Prehlad05!H36</f>
        <v>0</v>
      </c>
      <c r="C45" s="87">
        <f>Prehlad05!I36</f>
        <v>0</v>
      </c>
      <c r="D45" s="87">
        <f>Prehlad05!J36</f>
        <v>0</v>
      </c>
      <c r="E45" s="88">
        <f>Prehlad05!L36</f>
        <v>7.9989700000000011E-2</v>
      </c>
      <c r="F45" s="89">
        <f>Prehlad05!N36</f>
        <v>33.316000000000003</v>
      </c>
      <c r="G45" s="89">
        <f>Prehlad05!W36</f>
        <v>189.512</v>
      </c>
    </row>
    <row r="46" spans="1:7">
      <c r="A46" s="86" t="s">
        <v>206</v>
      </c>
      <c r="B46" s="87">
        <f>Prehlad05!H38</f>
        <v>0</v>
      </c>
      <c r="C46" s="87">
        <f>Prehlad05!I38</f>
        <v>0</v>
      </c>
      <c r="D46" s="87">
        <f>Prehlad05!J38</f>
        <v>0</v>
      </c>
      <c r="E46" s="88">
        <f>Prehlad05!L38</f>
        <v>1.4364096999999998</v>
      </c>
      <c r="F46" s="89">
        <f>Prehlad05!N38</f>
        <v>33.316000000000003</v>
      </c>
      <c r="G46" s="89">
        <f>Prehlad05!W38</f>
        <v>229.28300000000002</v>
      </c>
    </row>
    <row r="47" spans="1:7">
      <c r="A47" s="86" t="s">
        <v>208</v>
      </c>
      <c r="B47" s="87">
        <f>Prehlad05!H45</f>
        <v>0</v>
      </c>
      <c r="C47" s="87">
        <f>Prehlad05!I45</f>
        <v>0</v>
      </c>
      <c r="D47" s="87">
        <f>Prehlad05!J45</f>
        <v>0</v>
      </c>
      <c r="E47" s="88">
        <f>Prehlad05!L45</f>
        <v>1.8199999999999998E-3</v>
      </c>
      <c r="F47" s="89">
        <f>Prehlad05!N45</f>
        <v>0.10400000000000001</v>
      </c>
      <c r="G47" s="89">
        <f>Prehlad05!W45</f>
        <v>3.25</v>
      </c>
    </row>
    <row r="48" spans="1:7">
      <c r="A48" s="86" t="s">
        <v>224</v>
      </c>
      <c r="B48" s="87">
        <f>Prehlad05!H51</f>
        <v>0</v>
      </c>
      <c r="C48" s="87">
        <f>Prehlad05!I51</f>
        <v>0</v>
      </c>
      <c r="D48" s="87">
        <f>Prehlad05!J51</f>
        <v>0</v>
      </c>
      <c r="E48" s="88">
        <f>Prehlad05!L51</f>
        <v>0</v>
      </c>
      <c r="F48" s="89">
        <f>Prehlad05!N51</f>
        <v>0.23100000000000001</v>
      </c>
      <c r="G48" s="89">
        <f>Prehlad05!W51</f>
        <v>3.3</v>
      </c>
    </row>
    <row r="49" spans="1:7">
      <c r="A49" s="86" t="s">
        <v>238</v>
      </c>
      <c r="B49" s="87">
        <f>Prehlad05!H53</f>
        <v>0</v>
      </c>
      <c r="C49" s="87">
        <f>Prehlad05!I53</f>
        <v>0</v>
      </c>
      <c r="D49" s="87">
        <f>Prehlad05!J53</f>
        <v>0</v>
      </c>
      <c r="E49" s="88">
        <f>Prehlad05!L53</f>
        <v>1.8199999999999998E-3</v>
      </c>
      <c r="F49" s="89">
        <f>Prehlad05!N53</f>
        <v>0.33500000000000002</v>
      </c>
      <c r="G49" s="89">
        <f>Prehlad05!W53</f>
        <v>6.55</v>
      </c>
    </row>
    <row r="50" spans="1:7" s="91" customFormat="1" ht="13.8">
      <c r="A50" s="91" t="s">
        <v>272</v>
      </c>
      <c r="B50" s="150">
        <f>Prehlad05!H55</f>
        <v>0</v>
      </c>
      <c r="C50" s="150">
        <f>Prehlad05!I55</f>
        <v>0</v>
      </c>
      <c r="D50" s="150">
        <f>Prehlad05!J55</f>
        <v>0</v>
      </c>
      <c r="E50" s="151">
        <f>Prehlad05!L55</f>
        <v>1.4382296999999997</v>
      </c>
      <c r="F50" s="152">
        <f>Prehlad05!N55</f>
        <v>33.651000000000003</v>
      </c>
      <c r="G50" s="152">
        <f>Prehlad05!W55</f>
        <v>235.83300000000003</v>
      </c>
    </row>
    <row r="51" spans="1:7" ht="7.5" customHeight="1"/>
    <row r="52" spans="1:7" ht="13.8">
      <c r="A52" s="91" t="s">
        <v>277</v>
      </c>
    </row>
    <row r="53" spans="1:7">
      <c r="A53" s="86" t="s">
        <v>248</v>
      </c>
      <c r="B53" s="87">
        <f>Prehlad06!H17</f>
        <v>0</v>
      </c>
      <c r="C53" s="87">
        <f>Prehlad06!I17</f>
        <v>0</v>
      </c>
      <c r="D53" s="87">
        <f>Prehlad06!J17</f>
        <v>0</v>
      </c>
      <c r="E53" s="88">
        <f>Prehlad06!L17</f>
        <v>2.2980397000000004</v>
      </c>
      <c r="F53" s="89">
        <f>Prehlad06!N17</f>
        <v>0</v>
      </c>
      <c r="G53" s="89">
        <f>Prehlad06!W17</f>
        <v>0</v>
      </c>
    </row>
    <row r="54" spans="1:7">
      <c r="A54" s="86" t="s">
        <v>165</v>
      </c>
      <c r="B54" s="87">
        <f>Prehlad06!H31</f>
        <v>0</v>
      </c>
      <c r="C54" s="87">
        <f>Prehlad06!I31</f>
        <v>0</v>
      </c>
      <c r="D54" s="87">
        <f>Prehlad06!J31</f>
        <v>0</v>
      </c>
      <c r="E54" s="88">
        <f>Prehlad06!L31</f>
        <v>0.11087999999999999</v>
      </c>
      <c r="F54" s="89">
        <f>Prehlad06!N31</f>
        <v>1.9800000000000002</v>
      </c>
      <c r="G54" s="89">
        <f>Prehlad06!W31</f>
        <v>0</v>
      </c>
    </row>
    <row r="55" spans="1:7">
      <c r="A55" s="86" t="s">
        <v>206</v>
      </c>
      <c r="B55" s="87">
        <f>Prehlad06!H33</f>
        <v>0</v>
      </c>
      <c r="C55" s="87">
        <f>Prehlad06!I33</f>
        <v>0</v>
      </c>
      <c r="D55" s="87">
        <f>Prehlad06!J33</f>
        <v>0</v>
      </c>
      <c r="E55" s="88">
        <f>Prehlad06!L33</f>
        <v>2.4089197000000002</v>
      </c>
      <c r="F55" s="89">
        <f>Prehlad06!N33</f>
        <v>1.9800000000000002</v>
      </c>
      <c r="G55" s="89">
        <f>Prehlad06!W33</f>
        <v>0</v>
      </c>
    </row>
    <row r="56" spans="1:7" s="91" customFormat="1" ht="13.8">
      <c r="A56" s="91" t="s">
        <v>271</v>
      </c>
      <c r="B56" s="150">
        <f>Prehlad06!H35</f>
        <v>0</v>
      </c>
      <c r="C56" s="150">
        <f>Prehlad06!I35</f>
        <v>0</v>
      </c>
      <c r="D56" s="150">
        <f>Prehlad06!J35</f>
        <v>0</v>
      </c>
      <c r="E56" s="151">
        <f>Prehlad06!L35</f>
        <v>2.4089197000000002</v>
      </c>
      <c r="F56" s="152">
        <f>Prehlad06!N35</f>
        <v>1.9800000000000002</v>
      </c>
      <c r="G56" s="152">
        <f>Prehlad06!W35</f>
        <v>0</v>
      </c>
    </row>
    <row r="57" spans="1:7" ht="8.25" customHeight="1"/>
    <row r="58" spans="1:7" ht="15.6">
      <c r="A58" s="154" t="s">
        <v>273</v>
      </c>
      <c r="B58" s="155">
        <f t="shared" ref="B58:G58" si="0">B18+B25+B33+B40+B50+B56</f>
        <v>0</v>
      </c>
      <c r="C58" s="155">
        <f t="shared" si="0"/>
        <v>0</v>
      </c>
      <c r="D58" s="155">
        <f t="shared" si="0"/>
        <v>0</v>
      </c>
      <c r="E58" s="156">
        <f t="shared" si="0"/>
        <v>9.4871750000000006</v>
      </c>
      <c r="F58" s="157">
        <f t="shared" si="0"/>
        <v>35.631</v>
      </c>
      <c r="G58" s="157">
        <f t="shared" si="0"/>
        <v>235.83300000000003</v>
      </c>
    </row>
    <row r="59" spans="1:7" ht="13.8">
      <c r="A59" s="91" t="s">
        <v>206</v>
      </c>
      <c r="B59" s="150">
        <f t="shared" ref="B59:G59" si="1">B14+B22+B30+B37+B46+B55</f>
        <v>0</v>
      </c>
      <c r="C59" s="150">
        <f t="shared" si="1"/>
        <v>0</v>
      </c>
      <c r="D59" s="150">
        <f t="shared" si="1"/>
        <v>0</v>
      </c>
      <c r="E59" s="151">
        <f t="shared" si="1"/>
        <v>9.3089861999999997</v>
      </c>
      <c r="F59" s="152">
        <f t="shared" si="1"/>
        <v>35.295999999999999</v>
      </c>
      <c r="G59" s="152">
        <f t="shared" si="1"/>
        <v>229.28300000000002</v>
      </c>
    </row>
    <row r="60" spans="1:7" ht="13.8">
      <c r="A60" s="91" t="s">
        <v>238</v>
      </c>
      <c r="B60" s="150">
        <f t="shared" ref="B60:G60" si="2">B17+B24+B32+B39+B49</f>
        <v>0</v>
      </c>
      <c r="C60" s="150">
        <f t="shared" si="2"/>
        <v>0</v>
      </c>
      <c r="D60" s="150">
        <f t="shared" si="2"/>
        <v>0</v>
      </c>
      <c r="E60" s="151">
        <f t="shared" si="2"/>
        <v>0.17818879999999998</v>
      </c>
      <c r="F60" s="152">
        <f t="shared" si="2"/>
        <v>0.33500000000000002</v>
      </c>
      <c r="G60" s="152">
        <f t="shared" si="2"/>
        <v>6.55</v>
      </c>
    </row>
  </sheetData>
  <printOptions horizontalCentered="1"/>
  <pageMargins left="0.196527777777778" right="0.196527777777778" top="0.62986111111111098" bottom="0.59027777777777801" header="0.51180555555555596" footer="0.35416666666666702"/>
  <pageSetup paperSize="9" orientation="portrait" r:id="rId1"/>
  <headerFooter alignWithMargins="0">
    <oddFooter>&amp;R&amp;"Arial Narrow,Obyčejné"&amp;8Strana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O41"/>
  <sheetViews>
    <sheetView workbookViewId="0">
      <selection activeCell="H6" sqref="H6"/>
    </sheetView>
  </sheetViews>
  <sheetFormatPr defaultRowHeight="13.2"/>
  <cols>
    <col min="1" max="2" width="3.88671875" customWidth="1"/>
    <col min="3" max="3" width="7.6640625" customWidth="1"/>
    <col min="4" max="4" width="29" customWidth="1"/>
    <col min="5" max="5" width="6.6640625" customWidth="1"/>
    <col min="6" max="6" width="5.6640625" customWidth="1"/>
    <col min="7" max="7" width="7" customWidth="1"/>
    <col min="8" max="8" width="7.33203125" customWidth="1"/>
    <col min="9" max="9" width="7.88671875" customWidth="1"/>
    <col min="10" max="10" width="7" customWidth="1"/>
    <col min="11" max="14" width="9.109375" hidden="1" customWidth="1"/>
    <col min="15" max="15" width="2.88671875" customWidth="1"/>
  </cols>
  <sheetData>
    <row r="2" spans="1:15">
      <c r="A2" s="160" t="s">
        <v>244</v>
      </c>
      <c r="B2" s="161"/>
      <c r="C2" s="161"/>
      <c r="D2" s="161"/>
      <c r="E2" s="160" t="s">
        <v>315</v>
      </c>
      <c r="F2" s="161"/>
      <c r="G2" s="162"/>
      <c r="H2" s="161"/>
      <c r="I2" s="161"/>
      <c r="J2" s="162"/>
      <c r="K2" s="163"/>
      <c r="L2" s="161"/>
      <c r="M2" s="161"/>
      <c r="N2" s="161"/>
      <c r="O2" s="161"/>
    </row>
    <row r="3" spans="1:15">
      <c r="A3" s="160" t="s">
        <v>11</v>
      </c>
      <c r="B3" s="161"/>
      <c r="C3" s="161"/>
      <c r="D3" s="161"/>
      <c r="E3" s="160" t="s">
        <v>111</v>
      </c>
      <c r="F3" s="161"/>
      <c r="G3" s="162"/>
      <c r="H3" s="164"/>
      <c r="I3" s="161"/>
      <c r="J3" s="162"/>
      <c r="K3" s="163"/>
      <c r="L3" s="161"/>
      <c r="M3" s="161"/>
      <c r="N3" s="161"/>
      <c r="O3" s="161"/>
    </row>
    <row r="4" spans="1:15">
      <c r="A4" s="160" t="s">
        <v>0</v>
      </c>
      <c r="B4" s="161"/>
      <c r="C4" s="161"/>
      <c r="D4" s="161"/>
      <c r="E4" s="160" t="s">
        <v>316</v>
      </c>
      <c r="F4" s="161"/>
      <c r="G4" s="162"/>
      <c r="H4" s="161"/>
      <c r="I4" s="161"/>
      <c r="J4" s="162"/>
      <c r="K4" s="163"/>
      <c r="L4" s="161"/>
      <c r="M4" s="161"/>
      <c r="N4" s="161"/>
      <c r="O4" s="161"/>
    </row>
    <row r="5" spans="1:15">
      <c r="A5" s="161"/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</row>
    <row r="6" spans="1:15">
      <c r="A6" s="160" t="s">
        <v>302</v>
      </c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</row>
    <row r="7" spans="1:15">
      <c r="A7" s="160"/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</row>
    <row r="8" spans="1:15" ht="13.8">
      <c r="A8" s="161"/>
      <c r="B8" s="165"/>
      <c r="C8" s="166"/>
      <c r="D8" s="167" t="s">
        <v>306</v>
      </c>
      <c r="E8" s="168"/>
      <c r="F8" s="161"/>
      <c r="G8" s="162"/>
      <c r="H8" s="162"/>
      <c r="I8" s="162"/>
      <c r="J8" s="162"/>
      <c r="K8" s="163"/>
      <c r="L8" s="163"/>
      <c r="M8" s="168"/>
      <c r="N8" s="168"/>
      <c r="O8" s="161"/>
    </row>
    <row r="9" spans="1:15">
      <c r="A9" s="169" t="s">
        <v>22</v>
      </c>
      <c r="B9" s="169" t="s">
        <v>23</v>
      </c>
      <c r="C9" s="169" t="s">
        <v>24</v>
      </c>
      <c r="D9" s="169" t="s">
        <v>25</v>
      </c>
      <c r="E9" s="169" t="s">
        <v>26</v>
      </c>
      <c r="F9" s="169" t="s">
        <v>27</v>
      </c>
      <c r="G9" s="169" t="s">
        <v>28</v>
      </c>
      <c r="H9" s="169" t="s">
        <v>29</v>
      </c>
      <c r="I9" s="169" t="s">
        <v>30</v>
      </c>
      <c r="J9" s="169" t="s">
        <v>31</v>
      </c>
      <c r="K9" s="170" t="s">
        <v>32</v>
      </c>
      <c r="L9" s="171"/>
      <c r="M9" s="172" t="s">
        <v>33</v>
      </c>
      <c r="N9" s="171"/>
      <c r="O9" s="169" t="s">
        <v>3</v>
      </c>
    </row>
    <row r="10" spans="1:15">
      <c r="A10" s="173" t="s">
        <v>48</v>
      </c>
      <c r="B10" s="173" t="s">
        <v>49</v>
      </c>
      <c r="C10" s="174"/>
      <c r="D10" s="173" t="s">
        <v>50</v>
      </c>
      <c r="E10" s="173" t="s">
        <v>51</v>
      </c>
      <c r="F10" s="173" t="s">
        <v>52</v>
      </c>
      <c r="G10" s="173" t="s">
        <v>53</v>
      </c>
      <c r="H10" s="173" t="s">
        <v>54</v>
      </c>
      <c r="I10" s="173" t="s">
        <v>55</v>
      </c>
      <c r="J10" s="173"/>
      <c r="K10" s="173" t="s">
        <v>28</v>
      </c>
      <c r="L10" s="173" t="s">
        <v>31</v>
      </c>
      <c r="M10" s="175" t="s">
        <v>28</v>
      </c>
      <c r="N10" s="173" t="s">
        <v>31</v>
      </c>
      <c r="O10" s="173" t="s">
        <v>56</v>
      </c>
    </row>
    <row r="11" spans="1:15">
      <c r="A11" s="176"/>
      <c r="B11" s="177"/>
      <c r="C11" s="178"/>
      <c r="D11" s="179"/>
      <c r="E11" s="180"/>
      <c r="F11" s="181"/>
      <c r="G11" s="182"/>
      <c r="H11" s="182"/>
      <c r="I11" s="182"/>
      <c r="J11" s="182"/>
      <c r="K11" s="183"/>
      <c r="L11" s="183"/>
      <c r="M11" s="180"/>
      <c r="N11" s="180"/>
      <c r="O11" s="181"/>
    </row>
    <row r="12" spans="1:15">
      <c r="A12" s="176"/>
      <c r="B12" s="184" t="s">
        <v>132</v>
      </c>
      <c r="C12" s="178"/>
      <c r="D12" s="179"/>
      <c r="E12" s="180"/>
      <c r="F12" s="181"/>
      <c r="G12" s="182"/>
      <c r="H12" s="182"/>
      <c r="I12" s="182"/>
      <c r="J12" s="182"/>
      <c r="K12" s="183"/>
      <c r="L12" s="183"/>
      <c r="M12" s="180"/>
      <c r="N12" s="180"/>
      <c r="O12" s="181"/>
    </row>
    <row r="13" spans="1:15">
      <c r="A13" s="176"/>
      <c r="B13" s="178" t="s">
        <v>144</v>
      </c>
      <c r="C13" s="178"/>
      <c r="D13" s="179"/>
      <c r="E13" s="180"/>
      <c r="F13" s="181"/>
      <c r="G13" s="182"/>
      <c r="H13" s="182"/>
      <c r="I13" s="182"/>
      <c r="J13" s="182"/>
      <c r="K13" s="183"/>
      <c r="L13" s="183"/>
      <c r="M13" s="180"/>
      <c r="N13" s="180"/>
      <c r="O13" s="181"/>
    </row>
    <row r="14" spans="1:15" ht="25.5" customHeight="1">
      <c r="A14" s="176">
        <v>1</v>
      </c>
      <c r="B14" s="177" t="s">
        <v>154</v>
      </c>
      <c r="C14" s="178" t="s">
        <v>278</v>
      </c>
      <c r="D14" s="179" t="s">
        <v>279</v>
      </c>
      <c r="E14" s="180">
        <v>109.62</v>
      </c>
      <c r="F14" s="181" t="s">
        <v>137</v>
      </c>
      <c r="G14" s="182"/>
      <c r="H14" s="182">
        <f>ROUND(E14*G14,2)</f>
        <v>0</v>
      </c>
      <c r="I14" s="182"/>
      <c r="J14" s="182">
        <f>ROUND(E14*G14,2)</f>
        <v>0</v>
      </c>
      <c r="K14" s="183">
        <v>1.8890000000000001E-2</v>
      </c>
      <c r="L14" s="183">
        <f>E14*K14</f>
        <v>2.0707218000000003</v>
      </c>
      <c r="M14" s="180"/>
      <c r="N14" s="180">
        <f>E14*M14</f>
        <v>0</v>
      </c>
      <c r="O14" s="181">
        <v>20</v>
      </c>
    </row>
    <row r="15" spans="1:15" ht="26.25" customHeight="1">
      <c r="A15" s="176">
        <v>2</v>
      </c>
      <c r="B15" s="177" t="s">
        <v>154</v>
      </c>
      <c r="C15" s="178" t="s">
        <v>280</v>
      </c>
      <c r="D15" s="179" t="s">
        <v>281</v>
      </c>
      <c r="E15" s="180">
        <v>93.78</v>
      </c>
      <c r="F15" s="181" t="s">
        <v>137</v>
      </c>
      <c r="G15" s="182"/>
      <c r="H15" s="182">
        <f>ROUND(E15*G15,2)</f>
        <v>0</v>
      </c>
      <c r="I15" s="182"/>
      <c r="J15" s="182">
        <f>ROUND(E15*G15,2)</f>
        <v>0</v>
      </c>
      <c r="K15" s="183">
        <v>1.695E-2</v>
      </c>
      <c r="L15" s="183">
        <f>E15*K15</f>
        <v>1.5895710000000001</v>
      </c>
      <c r="M15" s="180"/>
      <c r="N15" s="180">
        <f>E15*M15</f>
        <v>0</v>
      </c>
      <c r="O15" s="181">
        <v>20</v>
      </c>
    </row>
    <row r="16" spans="1:15" ht="13.5" customHeight="1">
      <c r="A16" s="176"/>
      <c r="B16" s="177"/>
      <c r="C16" s="178"/>
      <c r="D16" s="185" t="s">
        <v>164</v>
      </c>
      <c r="E16" s="186">
        <f>J16</f>
        <v>0</v>
      </c>
      <c r="F16" s="181"/>
      <c r="G16" s="182"/>
      <c r="H16" s="186">
        <f>SUM(H12:H15)</f>
        <v>0</v>
      </c>
      <c r="I16" s="186">
        <f>SUM(I12:I15)</f>
        <v>0</v>
      </c>
      <c r="J16" s="186">
        <f>SUM(J12:J15)</f>
        <v>0</v>
      </c>
      <c r="K16" s="183"/>
      <c r="L16" s="187">
        <f>SUM(L12:L15)</f>
        <v>3.6602928000000006</v>
      </c>
      <c r="M16" s="180"/>
      <c r="N16" s="188">
        <f>SUM(N12:N15)</f>
        <v>0</v>
      </c>
      <c r="O16" s="181"/>
    </row>
    <row r="17" spans="1:15">
      <c r="A17" s="176"/>
      <c r="B17" s="177"/>
      <c r="C17" s="178"/>
      <c r="D17" s="179"/>
      <c r="E17" s="180"/>
      <c r="F17" s="181"/>
      <c r="G17" s="182"/>
      <c r="H17" s="182"/>
      <c r="I17" s="182"/>
      <c r="J17" s="182"/>
      <c r="K17" s="183"/>
      <c r="L17" s="183"/>
      <c r="M17" s="180"/>
      <c r="N17" s="180"/>
      <c r="O17" s="181"/>
    </row>
    <row r="18" spans="1:15">
      <c r="A18" s="176"/>
      <c r="B18" s="178" t="s">
        <v>165</v>
      </c>
      <c r="C18" s="178"/>
      <c r="D18" s="179"/>
      <c r="E18" s="180"/>
      <c r="F18" s="181"/>
      <c r="G18" s="182"/>
      <c r="H18" s="182"/>
      <c r="I18" s="182"/>
      <c r="J18" s="182"/>
      <c r="K18" s="183"/>
      <c r="L18" s="183"/>
      <c r="M18" s="180"/>
      <c r="N18" s="180"/>
      <c r="O18" s="181"/>
    </row>
    <row r="19" spans="1:15" ht="25.5" customHeight="1">
      <c r="A19" s="176">
        <v>3</v>
      </c>
      <c r="B19" s="177" t="s">
        <v>166</v>
      </c>
      <c r="C19" s="178" t="s">
        <v>282</v>
      </c>
      <c r="D19" s="179" t="s">
        <v>283</v>
      </c>
      <c r="E19" s="180">
        <v>109.62</v>
      </c>
      <c r="F19" s="181" t="s">
        <v>137</v>
      </c>
      <c r="G19" s="182"/>
      <c r="H19" s="182">
        <f>ROUND(E19*G19,2)</f>
        <v>0</v>
      </c>
      <c r="I19" s="182"/>
      <c r="J19" s="182">
        <f>ROUND(E19*G19,2)</f>
        <v>0</v>
      </c>
      <c r="K19" s="183">
        <v>5.8799999999999998E-3</v>
      </c>
      <c r="L19" s="183">
        <f>E19*K19</f>
        <v>0.64456559999999996</v>
      </c>
      <c r="M19" s="180"/>
      <c r="N19" s="180">
        <f>E19*M19</f>
        <v>0</v>
      </c>
      <c r="O19" s="181">
        <v>20</v>
      </c>
    </row>
    <row r="20" spans="1:15" ht="25.5" customHeight="1">
      <c r="A20" s="176">
        <v>4</v>
      </c>
      <c r="B20" s="177" t="s">
        <v>145</v>
      </c>
      <c r="C20" s="178" t="s">
        <v>284</v>
      </c>
      <c r="D20" s="179" t="s">
        <v>285</v>
      </c>
      <c r="E20" s="180">
        <v>109.62</v>
      </c>
      <c r="F20" s="181" t="s">
        <v>137</v>
      </c>
      <c r="G20" s="182"/>
      <c r="H20" s="182">
        <f>ROUND(E20*G20,2)</f>
        <v>0</v>
      </c>
      <c r="I20" s="182"/>
      <c r="J20" s="182">
        <f>ROUND(E20*G20,2)</f>
        <v>0</v>
      </c>
      <c r="K20" s="183">
        <v>2.0000000000000002E-5</v>
      </c>
      <c r="L20" s="183">
        <f>E20*K20</f>
        <v>2.1924000000000002E-3</v>
      </c>
      <c r="M20" s="180"/>
      <c r="N20" s="180">
        <f>E20*M20</f>
        <v>0</v>
      </c>
      <c r="O20" s="181">
        <v>20</v>
      </c>
    </row>
    <row r="21" spans="1:15" ht="24" customHeight="1">
      <c r="A21" s="176">
        <v>5</v>
      </c>
      <c r="B21" s="177" t="s">
        <v>154</v>
      </c>
      <c r="C21" s="178" t="s">
        <v>199</v>
      </c>
      <c r="D21" s="179" t="s">
        <v>200</v>
      </c>
      <c r="E21" s="180">
        <v>4.3070000000000004</v>
      </c>
      <c r="F21" s="181" t="s">
        <v>185</v>
      </c>
      <c r="G21" s="182"/>
      <c r="H21" s="182">
        <f>ROUND(E21*G21,2)</f>
        <v>0</v>
      </c>
      <c r="I21" s="182"/>
      <c r="J21" s="182">
        <f>ROUND(E21*G21,2)</f>
        <v>0</v>
      </c>
      <c r="K21" s="183"/>
      <c r="L21" s="183">
        <f>E21*K21</f>
        <v>0</v>
      </c>
      <c r="M21" s="180"/>
      <c r="N21" s="180">
        <f>E21*M21</f>
        <v>0</v>
      </c>
      <c r="O21" s="181">
        <v>20</v>
      </c>
    </row>
    <row r="22" spans="1:15" ht="14.25" customHeight="1">
      <c r="A22" s="176">
        <v>6</v>
      </c>
      <c r="B22" s="177" t="s">
        <v>154</v>
      </c>
      <c r="C22" s="178" t="s">
        <v>202</v>
      </c>
      <c r="D22" s="179" t="s">
        <v>203</v>
      </c>
      <c r="E22" s="180">
        <v>4.3070000000000004</v>
      </c>
      <c r="F22" s="181" t="s">
        <v>185</v>
      </c>
      <c r="G22" s="182"/>
      <c r="H22" s="182">
        <f>ROUND(E22*G22,2)</f>
        <v>0</v>
      </c>
      <c r="I22" s="182"/>
      <c r="J22" s="182">
        <f>ROUND(E22*G22,2)</f>
        <v>0</v>
      </c>
      <c r="K22" s="183"/>
      <c r="L22" s="183">
        <f>E22*K22</f>
        <v>0</v>
      </c>
      <c r="M22" s="180"/>
      <c r="N22" s="180">
        <f>E22*M22</f>
        <v>0</v>
      </c>
      <c r="O22" s="181">
        <v>20</v>
      </c>
    </row>
    <row r="23" spans="1:15" ht="13.5" customHeight="1">
      <c r="A23" s="176"/>
      <c r="B23" s="177"/>
      <c r="C23" s="178"/>
      <c r="D23" s="185" t="s">
        <v>205</v>
      </c>
      <c r="E23" s="186">
        <f>J23</f>
        <v>0</v>
      </c>
      <c r="F23" s="181"/>
      <c r="G23" s="182"/>
      <c r="H23" s="186">
        <f>SUM(H18:H22)</f>
        <v>0</v>
      </c>
      <c r="I23" s="186">
        <f>SUM(I18:I22)</f>
        <v>0</v>
      </c>
      <c r="J23" s="186">
        <f>SUM(J18:J22)</f>
        <v>0</v>
      </c>
      <c r="K23" s="183"/>
      <c r="L23" s="187">
        <f>SUM(L18:L22)</f>
        <v>0.64675799999999994</v>
      </c>
      <c r="M23" s="180"/>
      <c r="N23" s="188">
        <f>SUM(N18:N22)</f>
        <v>0</v>
      </c>
      <c r="O23" s="181"/>
    </row>
    <row r="24" spans="1:15" ht="8.25" customHeight="1">
      <c r="A24" s="176"/>
      <c r="B24" s="177"/>
      <c r="C24" s="178"/>
      <c r="D24" s="179"/>
      <c r="E24" s="180"/>
      <c r="F24" s="181"/>
      <c r="G24" s="182"/>
      <c r="H24" s="182"/>
      <c r="I24" s="182"/>
      <c r="J24" s="182"/>
      <c r="K24" s="183"/>
      <c r="L24" s="183"/>
      <c r="M24" s="180"/>
      <c r="N24" s="180"/>
      <c r="O24" s="181"/>
    </row>
    <row r="25" spans="1:15" ht="13.5" customHeight="1">
      <c r="A25" s="176"/>
      <c r="B25" s="177"/>
      <c r="C25" s="178"/>
      <c r="D25" s="185" t="s">
        <v>206</v>
      </c>
      <c r="E25" s="188">
        <f>J25</f>
        <v>0</v>
      </c>
      <c r="F25" s="181"/>
      <c r="G25" s="182"/>
      <c r="H25" s="186">
        <f>+H16+H23</f>
        <v>0</v>
      </c>
      <c r="I25" s="186">
        <f>+I16+I23</f>
        <v>0</v>
      </c>
      <c r="J25" s="186">
        <f>+J16+J23</f>
        <v>0</v>
      </c>
      <c r="K25" s="183"/>
      <c r="L25" s="187">
        <f>+L16+L23</f>
        <v>4.3070508000000007</v>
      </c>
      <c r="M25" s="180"/>
      <c r="N25" s="188">
        <f>+N16+N23</f>
        <v>0</v>
      </c>
      <c r="O25" s="181"/>
    </row>
    <row r="26" spans="1:15" ht="8.25" customHeight="1">
      <c r="A26" s="176"/>
      <c r="B26" s="177"/>
      <c r="C26" s="178"/>
      <c r="D26" s="179"/>
      <c r="E26" s="180"/>
      <c r="F26" s="181"/>
      <c r="G26" s="182"/>
      <c r="H26" s="182"/>
      <c r="I26" s="182"/>
      <c r="J26" s="182"/>
      <c r="K26" s="183"/>
      <c r="L26" s="183"/>
      <c r="M26" s="180"/>
      <c r="N26" s="180"/>
      <c r="O26" s="181"/>
    </row>
    <row r="27" spans="1:15">
      <c r="A27" s="176"/>
      <c r="B27" s="184" t="s">
        <v>207</v>
      </c>
      <c r="C27" s="178"/>
      <c r="D27" s="179"/>
      <c r="E27" s="180"/>
      <c r="F27" s="181"/>
      <c r="G27" s="182"/>
      <c r="H27" s="182"/>
      <c r="I27" s="182"/>
      <c r="J27" s="182"/>
      <c r="K27" s="183"/>
      <c r="L27" s="183"/>
      <c r="M27" s="180"/>
      <c r="N27" s="180"/>
      <c r="O27" s="181"/>
    </row>
    <row r="28" spans="1:15">
      <c r="A28" s="176"/>
      <c r="B28" s="178" t="s">
        <v>286</v>
      </c>
      <c r="C28" s="178"/>
      <c r="D28" s="179"/>
      <c r="E28" s="180"/>
      <c r="F28" s="181"/>
      <c r="G28" s="182"/>
      <c r="H28" s="182"/>
      <c r="I28" s="182"/>
      <c r="J28" s="182"/>
      <c r="K28" s="183"/>
      <c r="L28" s="183"/>
      <c r="M28" s="180"/>
      <c r="N28" s="180"/>
      <c r="O28" s="181"/>
    </row>
    <row r="29" spans="1:15" ht="27" customHeight="1">
      <c r="A29" s="176">
        <v>7</v>
      </c>
      <c r="B29" s="177" t="s">
        <v>287</v>
      </c>
      <c r="C29" s="178" t="s">
        <v>288</v>
      </c>
      <c r="D29" s="179" t="s">
        <v>289</v>
      </c>
      <c r="E29" s="180">
        <v>2.2000000000000002</v>
      </c>
      <c r="F29" s="181" t="s">
        <v>137</v>
      </c>
      <c r="G29" s="182"/>
      <c r="H29" s="182">
        <f>ROUND(E29*G29,2)</f>
        <v>0</v>
      </c>
      <c r="I29" s="182"/>
      <c r="J29" s="182">
        <f>ROUND(E29*G29,2)</f>
        <v>0</v>
      </c>
      <c r="K29" s="183"/>
      <c r="L29" s="183">
        <f>E29*K29</f>
        <v>0</v>
      </c>
      <c r="M29" s="180"/>
      <c r="N29" s="180">
        <f>E29*M29</f>
        <v>0</v>
      </c>
      <c r="O29" s="181">
        <v>20</v>
      </c>
    </row>
    <row r="30" spans="1:15" ht="27.75" customHeight="1">
      <c r="A30" s="176">
        <v>8</v>
      </c>
      <c r="B30" s="177" t="s">
        <v>287</v>
      </c>
      <c r="C30" s="178" t="s">
        <v>290</v>
      </c>
      <c r="D30" s="179" t="s">
        <v>291</v>
      </c>
      <c r="E30" s="180">
        <v>2.2000000000000002</v>
      </c>
      <c r="F30" s="181" t="s">
        <v>137</v>
      </c>
      <c r="G30" s="182"/>
      <c r="H30" s="182">
        <f>ROUND(E30*G30,2)</f>
        <v>0</v>
      </c>
      <c r="I30" s="182"/>
      <c r="J30" s="182">
        <f>ROUND(E30*G30,2)</f>
        <v>0</v>
      </c>
      <c r="K30" s="183">
        <v>2.5999999999999998E-4</v>
      </c>
      <c r="L30" s="183">
        <f>E30*K30</f>
        <v>5.7200000000000003E-4</v>
      </c>
      <c r="M30" s="180"/>
      <c r="N30" s="180">
        <f>E30*M30</f>
        <v>0</v>
      </c>
      <c r="O30" s="181">
        <v>20</v>
      </c>
    </row>
    <row r="31" spans="1:15" ht="25.5" customHeight="1">
      <c r="A31" s="176">
        <v>9</v>
      </c>
      <c r="B31" s="177" t="s">
        <v>287</v>
      </c>
      <c r="C31" s="178" t="s">
        <v>292</v>
      </c>
      <c r="D31" s="179" t="s">
        <v>293</v>
      </c>
      <c r="E31" s="180">
        <v>2.2000000000000002</v>
      </c>
      <c r="F31" s="181" t="s">
        <v>137</v>
      </c>
      <c r="G31" s="182"/>
      <c r="H31" s="182">
        <f>ROUND(E31*G31,2)</f>
        <v>0</v>
      </c>
      <c r="I31" s="182"/>
      <c r="J31" s="182">
        <f>ROUND(E31*G31,2)</f>
        <v>0</v>
      </c>
      <c r="K31" s="183">
        <v>8.0000000000000007E-5</v>
      </c>
      <c r="L31" s="183">
        <f>E31*K31</f>
        <v>1.7600000000000002E-4</v>
      </c>
      <c r="M31" s="180"/>
      <c r="N31" s="180">
        <f>E31*M31</f>
        <v>0</v>
      </c>
      <c r="O31" s="181">
        <v>20</v>
      </c>
    </row>
    <row r="32" spans="1:15" ht="24" customHeight="1">
      <c r="A32" s="176">
        <v>10</v>
      </c>
      <c r="B32" s="177" t="s">
        <v>287</v>
      </c>
      <c r="C32" s="178" t="s">
        <v>294</v>
      </c>
      <c r="D32" s="179" t="s">
        <v>295</v>
      </c>
      <c r="E32" s="180">
        <v>81.760000000000005</v>
      </c>
      <c r="F32" s="181" t="s">
        <v>137</v>
      </c>
      <c r="G32" s="182"/>
      <c r="H32" s="182">
        <f>ROUND(E32*G32,2)</f>
        <v>0</v>
      </c>
      <c r="I32" s="182"/>
      <c r="J32" s="182">
        <f>ROUND(E32*G32,2)</f>
        <v>0</v>
      </c>
      <c r="K32" s="183">
        <v>9.7999999999999997E-4</v>
      </c>
      <c r="L32" s="183">
        <f>E32*K32</f>
        <v>8.0124799999999996E-2</v>
      </c>
      <c r="M32" s="180"/>
      <c r="N32" s="180">
        <f>E32*M32</f>
        <v>0</v>
      </c>
      <c r="O32" s="181">
        <v>20</v>
      </c>
    </row>
    <row r="33" spans="1:15" ht="11.25" customHeight="1">
      <c r="A33" s="176"/>
      <c r="B33" s="177"/>
      <c r="C33" s="178"/>
      <c r="D33" s="185" t="s">
        <v>296</v>
      </c>
      <c r="E33" s="186">
        <f>J33</f>
        <v>0</v>
      </c>
      <c r="F33" s="181"/>
      <c r="G33" s="182"/>
      <c r="H33" s="186">
        <f>SUM(H27:H32)</f>
        <v>0</v>
      </c>
      <c r="I33" s="186">
        <f>SUM(I27:I32)</f>
        <v>0</v>
      </c>
      <c r="J33" s="186">
        <f>SUM(J27:J32)</f>
        <v>0</v>
      </c>
      <c r="K33" s="183"/>
      <c r="L33" s="187">
        <f>SUM(L27:L32)</f>
        <v>8.0872799999999995E-2</v>
      </c>
      <c r="M33" s="180"/>
      <c r="N33" s="188">
        <f>SUM(N27:N32)</f>
        <v>0</v>
      </c>
      <c r="O33" s="181"/>
    </row>
    <row r="34" spans="1:15">
      <c r="A34" s="176"/>
      <c r="B34" s="177"/>
      <c r="C34" s="178"/>
      <c r="D34" s="179"/>
      <c r="E34" s="180"/>
      <c r="F34" s="181"/>
      <c r="G34" s="182"/>
      <c r="H34" s="182"/>
      <c r="I34" s="182"/>
      <c r="J34" s="182"/>
      <c r="K34" s="183"/>
      <c r="L34" s="183"/>
      <c r="M34" s="180"/>
      <c r="N34" s="180"/>
      <c r="O34" s="181"/>
    </row>
    <row r="35" spans="1:15">
      <c r="A35" s="176"/>
      <c r="B35" s="178" t="s">
        <v>297</v>
      </c>
      <c r="C35" s="178"/>
      <c r="D35" s="179"/>
      <c r="E35" s="180"/>
      <c r="F35" s="181"/>
      <c r="G35" s="182"/>
      <c r="H35" s="182"/>
      <c r="I35" s="182"/>
      <c r="J35" s="182"/>
      <c r="K35" s="183"/>
      <c r="L35" s="183"/>
      <c r="M35" s="180"/>
      <c r="N35" s="180"/>
      <c r="O35" s="181"/>
    </row>
    <row r="36" spans="1:15" ht="27" customHeight="1">
      <c r="A36" s="176">
        <v>11</v>
      </c>
      <c r="B36" s="177" t="s">
        <v>298</v>
      </c>
      <c r="C36" s="178" t="s">
        <v>299</v>
      </c>
      <c r="D36" s="179" t="s">
        <v>300</v>
      </c>
      <c r="E36" s="180">
        <v>203.4</v>
      </c>
      <c r="F36" s="181" t="s">
        <v>137</v>
      </c>
      <c r="G36" s="182"/>
      <c r="H36" s="182">
        <f>ROUND(E36*G36,2)</f>
        <v>0</v>
      </c>
      <c r="I36" s="182"/>
      <c r="J36" s="182">
        <f>ROUND(E36*G36,2)</f>
        <v>0</v>
      </c>
      <c r="K36" s="183">
        <v>2.9999999999999997E-4</v>
      </c>
      <c r="L36" s="183">
        <f>E36*K36</f>
        <v>6.1019999999999998E-2</v>
      </c>
      <c r="M36" s="180"/>
      <c r="N36" s="180">
        <f>E36*M36</f>
        <v>0</v>
      </c>
      <c r="O36" s="181">
        <v>20</v>
      </c>
    </row>
    <row r="37" spans="1:15" ht="14.25" customHeight="1">
      <c r="A37" s="176"/>
      <c r="B37" s="177"/>
      <c r="C37" s="178"/>
      <c r="D37" s="185" t="s">
        <v>301</v>
      </c>
      <c r="E37" s="186">
        <f>J37</f>
        <v>0</v>
      </c>
      <c r="F37" s="181"/>
      <c r="G37" s="182"/>
      <c r="H37" s="186">
        <f>SUM(H35:H36)</f>
        <v>0</v>
      </c>
      <c r="I37" s="186">
        <f>SUM(I35:I36)</f>
        <v>0</v>
      </c>
      <c r="J37" s="186">
        <f>SUM(J35:J36)</f>
        <v>0</v>
      </c>
      <c r="K37" s="183"/>
      <c r="L37" s="187">
        <f>SUM(L35:L36)</f>
        <v>6.1019999999999998E-2</v>
      </c>
      <c r="M37" s="180"/>
      <c r="N37" s="188">
        <f>SUM(N35:N36)</f>
        <v>0</v>
      </c>
      <c r="O37" s="181"/>
    </row>
    <row r="38" spans="1:15" ht="9" customHeight="1">
      <c r="A38" s="176"/>
      <c r="B38" s="177"/>
      <c r="C38" s="178"/>
      <c r="D38" s="179"/>
      <c r="E38" s="180"/>
      <c r="F38" s="181"/>
      <c r="G38" s="182"/>
      <c r="H38" s="182"/>
      <c r="I38" s="182"/>
      <c r="J38" s="182"/>
      <c r="K38" s="183"/>
      <c r="L38" s="183"/>
      <c r="M38" s="180"/>
      <c r="N38" s="180"/>
      <c r="O38" s="181"/>
    </row>
    <row r="39" spans="1:15" ht="13.5" customHeight="1">
      <c r="A39" s="176"/>
      <c r="B39" s="177"/>
      <c r="C39" s="178"/>
      <c r="D39" s="185" t="s">
        <v>238</v>
      </c>
      <c r="E39" s="186">
        <f>J39</f>
        <v>0</v>
      </c>
      <c r="F39" s="181"/>
      <c r="G39" s="182"/>
      <c r="H39" s="186">
        <f>+H33+H37</f>
        <v>0</v>
      </c>
      <c r="I39" s="186">
        <f>+I33+I37</f>
        <v>0</v>
      </c>
      <c r="J39" s="186">
        <f>+J33+J37</f>
        <v>0</v>
      </c>
      <c r="K39" s="183"/>
      <c r="L39" s="187">
        <f>+L33+L37</f>
        <v>0.14189279999999999</v>
      </c>
      <c r="M39" s="180"/>
      <c r="N39" s="188">
        <f>+N33+N37</f>
        <v>0</v>
      </c>
      <c r="O39" s="181"/>
    </row>
    <row r="40" spans="1:15" ht="12" customHeight="1">
      <c r="A40" s="176"/>
      <c r="B40" s="177"/>
      <c r="C40" s="178"/>
      <c r="D40" s="179"/>
      <c r="E40" s="180"/>
      <c r="F40" s="181"/>
      <c r="G40" s="182"/>
      <c r="H40" s="182"/>
      <c r="I40" s="182"/>
      <c r="J40" s="182"/>
      <c r="K40" s="183"/>
      <c r="L40" s="183"/>
      <c r="M40" s="180"/>
      <c r="N40" s="180"/>
      <c r="O40" s="181"/>
    </row>
    <row r="41" spans="1:15" ht="16.5" customHeight="1">
      <c r="A41" s="176"/>
      <c r="B41" s="177"/>
      <c r="C41" s="178"/>
      <c r="D41" s="189" t="s">
        <v>239</v>
      </c>
      <c r="E41" s="186">
        <f>J41</f>
        <v>0</v>
      </c>
      <c r="F41" s="181"/>
      <c r="G41" s="182"/>
      <c r="H41" s="186">
        <f>+H25+H39</f>
        <v>0</v>
      </c>
      <c r="I41" s="186">
        <f>+I25+I39</f>
        <v>0</v>
      </c>
      <c r="J41" s="186">
        <f>+J25+J39</f>
        <v>0</v>
      </c>
      <c r="K41" s="183"/>
      <c r="L41" s="187">
        <f>+L25+L39</f>
        <v>4.4489436000000007</v>
      </c>
      <c r="M41" s="180"/>
      <c r="N41" s="188">
        <f>+N25+N39</f>
        <v>0</v>
      </c>
      <c r="O41" s="181"/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4"/>
  <sheetViews>
    <sheetView tabSelected="1" topLeftCell="A3" workbookViewId="0">
      <selection activeCell="E12" sqref="E12"/>
    </sheetView>
  </sheetViews>
  <sheetFormatPr defaultRowHeight="13.2"/>
  <cols>
    <col min="1" max="1" width="3.88671875" customWidth="1"/>
    <col min="2" max="2" width="4.44140625" customWidth="1"/>
    <col min="3" max="3" width="7.5546875" customWidth="1"/>
    <col min="4" max="4" width="27.33203125" customWidth="1"/>
    <col min="5" max="5" width="6.44140625" customWidth="1"/>
    <col min="6" max="6" width="5.44140625" customWidth="1"/>
    <col min="7" max="7" width="7" customWidth="1"/>
    <col min="8" max="8" width="7.109375" customWidth="1"/>
    <col min="9" max="9" width="8.6640625" customWidth="1"/>
    <col min="10" max="10" width="7" customWidth="1"/>
    <col min="11" max="11" width="0.109375" hidden="1" customWidth="1"/>
    <col min="12" max="14" width="9.109375" hidden="1" customWidth="1"/>
    <col min="15" max="15" width="3.44140625" customWidth="1"/>
  </cols>
  <sheetData>
    <row r="1" spans="1:15">
      <c r="A1" s="160" t="s">
        <v>274</v>
      </c>
      <c r="B1" s="161"/>
      <c r="C1" s="161"/>
      <c r="D1" s="161"/>
      <c r="E1" s="160" t="s">
        <v>317</v>
      </c>
      <c r="F1" s="161"/>
      <c r="G1" s="162"/>
      <c r="H1" s="161"/>
      <c r="I1" s="161"/>
      <c r="J1" s="162"/>
      <c r="K1" s="163"/>
      <c r="L1" s="161"/>
      <c r="M1" s="161"/>
      <c r="N1" s="161"/>
      <c r="O1" s="161"/>
    </row>
    <row r="2" spans="1:15">
      <c r="A2" s="160" t="s">
        <v>11</v>
      </c>
      <c r="B2" s="161"/>
      <c r="C2" s="161"/>
      <c r="D2" s="161"/>
      <c r="E2" s="160" t="s">
        <v>111</v>
      </c>
      <c r="F2" s="161"/>
      <c r="G2" s="162"/>
      <c r="H2" s="164"/>
      <c r="I2" s="161"/>
      <c r="J2" s="162"/>
      <c r="K2" s="163"/>
      <c r="L2" s="161"/>
      <c r="M2" s="161"/>
      <c r="N2" s="161"/>
      <c r="O2" s="161"/>
    </row>
    <row r="3" spans="1:15">
      <c r="A3" s="160" t="s">
        <v>245</v>
      </c>
      <c r="B3" s="161"/>
      <c r="C3" s="161"/>
      <c r="D3" s="161"/>
      <c r="E3" s="160" t="s">
        <v>316</v>
      </c>
      <c r="F3" s="161"/>
      <c r="G3" s="162"/>
      <c r="H3" s="161"/>
      <c r="I3" s="161"/>
      <c r="J3" s="162"/>
      <c r="K3" s="163"/>
      <c r="L3" s="161"/>
      <c r="M3" s="161"/>
      <c r="N3" s="161"/>
      <c r="O3" s="161"/>
    </row>
    <row r="4" spans="1:15">
      <c r="A4" s="161"/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</row>
    <row r="5" spans="1:15">
      <c r="A5" s="160" t="s">
        <v>305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</row>
    <row r="6" spans="1:15" ht="13.8">
      <c r="A6" s="161"/>
      <c r="B6" s="165"/>
      <c r="C6" s="166"/>
      <c r="D6" s="167" t="s">
        <v>306</v>
      </c>
      <c r="E6" s="168"/>
      <c r="F6" s="161"/>
      <c r="G6" s="162"/>
      <c r="H6" s="162"/>
      <c r="I6" s="162"/>
      <c r="J6" s="162"/>
      <c r="K6" s="163"/>
      <c r="L6" s="163"/>
      <c r="M6" s="168"/>
      <c r="N6" s="168"/>
      <c r="O6" s="161"/>
    </row>
    <row r="7" spans="1:15">
      <c r="A7" s="169" t="s">
        <v>22</v>
      </c>
      <c r="B7" s="169" t="s">
        <v>23</v>
      </c>
      <c r="C7" s="169" t="s">
        <v>24</v>
      </c>
      <c r="D7" s="169" t="s">
        <v>25</v>
      </c>
      <c r="E7" s="169" t="s">
        <v>26</v>
      </c>
      <c r="F7" s="169" t="s">
        <v>27</v>
      </c>
      <c r="G7" s="169" t="s">
        <v>28</v>
      </c>
      <c r="H7" s="169" t="s">
        <v>29</v>
      </c>
      <c r="I7" s="169" t="s">
        <v>30</v>
      </c>
      <c r="J7" s="169" t="s">
        <v>31</v>
      </c>
      <c r="K7" s="170" t="s">
        <v>32</v>
      </c>
      <c r="L7" s="171"/>
      <c r="M7" s="172" t="s">
        <v>33</v>
      </c>
      <c r="N7" s="171"/>
      <c r="O7" s="169" t="s">
        <v>3</v>
      </c>
    </row>
    <row r="8" spans="1:15">
      <c r="A8" s="173" t="s">
        <v>48</v>
      </c>
      <c r="B8" s="173" t="s">
        <v>49</v>
      </c>
      <c r="C8" s="174"/>
      <c r="D8" s="173" t="s">
        <v>50</v>
      </c>
      <c r="E8" s="173" t="s">
        <v>51</v>
      </c>
      <c r="F8" s="173" t="s">
        <v>52</v>
      </c>
      <c r="G8" s="173" t="s">
        <v>53</v>
      </c>
      <c r="H8" s="173" t="s">
        <v>54</v>
      </c>
      <c r="I8" s="173" t="s">
        <v>55</v>
      </c>
      <c r="J8" s="173"/>
      <c r="K8" s="173" t="s">
        <v>28</v>
      </c>
      <c r="L8" s="173" t="s">
        <v>31</v>
      </c>
      <c r="M8" s="175" t="s">
        <v>28</v>
      </c>
      <c r="N8" s="173" t="s">
        <v>31</v>
      </c>
      <c r="O8" s="173" t="s">
        <v>56</v>
      </c>
    </row>
    <row r="9" spans="1:15">
      <c r="A9" s="176"/>
      <c r="B9" s="177"/>
      <c r="C9" s="178"/>
      <c r="D9" s="179"/>
      <c r="E9" s="180"/>
      <c r="F9" s="181"/>
      <c r="G9" s="182"/>
      <c r="H9" s="182"/>
      <c r="I9" s="182"/>
      <c r="J9" s="182"/>
      <c r="K9" s="183"/>
      <c r="L9" s="183"/>
      <c r="M9" s="180"/>
      <c r="N9" s="180"/>
      <c r="O9" s="181"/>
    </row>
    <row r="10" spans="1:15">
      <c r="A10" s="176"/>
      <c r="B10" s="184" t="s">
        <v>132</v>
      </c>
      <c r="C10" s="178"/>
      <c r="D10" s="179"/>
      <c r="E10" s="180"/>
      <c r="F10" s="181"/>
      <c r="G10" s="182"/>
      <c r="H10" s="182"/>
      <c r="I10" s="182"/>
      <c r="J10" s="182"/>
      <c r="K10" s="183"/>
      <c r="L10" s="183"/>
      <c r="M10" s="180"/>
      <c r="N10" s="180"/>
      <c r="O10" s="181"/>
    </row>
    <row r="11" spans="1:15">
      <c r="A11" s="176"/>
      <c r="B11" s="178" t="s">
        <v>165</v>
      </c>
      <c r="C11" s="178"/>
      <c r="D11" s="179"/>
      <c r="E11" s="180"/>
      <c r="F11" s="181"/>
      <c r="G11" s="182"/>
      <c r="H11" s="182"/>
      <c r="I11" s="182"/>
      <c r="J11" s="182"/>
      <c r="K11" s="183"/>
      <c r="L11" s="183"/>
      <c r="M11" s="180"/>
      <c r="N11" s="180"/>
      <c r="O11" s="181"/>
    </row>
    <row r="12" spans="1:15" ht="27.75" customHeight="1">
      <c r="A12" s="176">
        <v>1</v>
      </c>
      <c r="B12" s="177" t="s">
        <v>145</v>
      </c>
      <c r="C12" s="178" t="s">
        <v>284</v>
      </c>
      <c r="D12" s="179" t="s">
        <v>285</v>
      </c>
      <c r="E12" s="180">
        <v>5.5</v>
      </c>
      <c r="F12" s="181" t="s">
        <v>137</v>
      </c>
      <c r="G12" s="182"/>
      <c r="H12" s="182">
        <f>ROUND(E12*G12,2)</f>
        <v>0</v>
      </c>
      <c r="I12" s="182"/>
      <c r="J12" s="182">
        <f>ROUND(E12*G12,2)</f>
        <v>0</v>
      </c>
      <c r="K12" s="183">
        <v>2.0000000000000002E-5</v>
      </c>
      <c r="L12" s="183">
        <f>E12*K12</f>
        <v>1.1E-4</v>
      </c>
      <c r="M12" s="180"/>
      <c r="N12" s="180">
        <f>E12*M12</f>
        <v>0</v>
      </c>
      <c r="O12" s="181">
        <v>20</v>
      </c>
    </row>
    <row r="13" spans="1:15" ht="12.75" customHeight="1">
      <c r="A13" s="176"/>
      <c r="B13" s="177"/>
      <c r="C13" s="178"/>
      <c r="D13" s="185" t="s">
        <v>205</v>
      </c>
      <c r="E13" s="186">
        <f>J13</f>
        <v>0</v>
      </c>
      <c r="F13" s="181"/>
      <c r="G13" s="182"/>
      <c r="H13" s="186">
        <f>SUM(H10:H12)</f>
        <v>0</v>
      </c>
      <c r="I13" s="186">
        <f>SUM(I10:I12)</f>
        <v>0</v>
      </c>
      <c r="J13" s="186">
        <f>SUM(J10:J12)</f>
        <v>0</v>
      </c>
      <c r="K13" s="183"/>
      <c r="L13" s="187">
        <f>SUM(L10:L12)</f>
        <v>1.1E-4</v>
      </c>
      <c r="M13" s="180"/>
      <c r="N13" s="188">
        <f>SUM(N10:N12)</f>
        <v>0</v>
      </c>
      <c r="O13" s="181"/>
    </row>
    <row r="14" spans="1:15" ht="12" customHeight="1">
      <c r="A14" s="176"/>
      <c r="B14" s="177"/>
      <c r="C14" s="178"/>
      <c r="D14" s="179"/>
      <c r="E14" s="180"/>
      <c r="F14" s="181"/>
      <c r="G14" s="182"/>
      <c r="H14" s="182"/>
      <c r="I14" s="182"/>
      <c r="J14" s="182"/>
      <c r="K14" s="183"/>
      <c r="L14" s="183"/>
      <c r="M14" s="180"/>
      <c r="N14" s="180"/>
      <c r="O14" s="181"/>
    </row>
    <row r="15" spans="1:15" ht="13.5" customHeight="1">
      <c r="A15" s="176"/>
      <c r="B15" s="177"/>
      <c r="C15" s="178"/>
      <c r="D15" s="185" t="s">
        <v>206</v>
      </c>
      <c r="E15" s="188">
        <f>J15</f>
        <v>0</v>
      </c>
      <c r="F15" s="181"/>
      <c r="G15" s="182"/>
      <c r="H15" s="186">
        <f>+H13</f>
        <v>0</v>
      </c>
      <c r="I15" s="186">
        <f>+I13</f>
        <v>0</v>
      </c>
      <c r="J15" s="186">
        <f>+J13</f>
        <v>0</v>
      </c>
      <c r="K15" s="183"/>
      <c r="L15" s="187">
        <f>+L13</f>
        <v>1.1E-4</v>
      </c>
      <c r="M15" s="180"/>
      <c r="N15" s="188">
        <f>+N13</f>
        <v>0</v>
      </c>
      <c r="O15" s="181"/>
    </row>
    <row r="16" spans="1:15" ht="12" customHeight="1">
      <c r="A16" s="176"/>
      <c r="B16" s="177"/>
      <c r="C16" s="178"/>
      <c r="D16" s="179"/>
      <c r="E16" s="180"/>
      <c r="F16" s="181"/>
      <c r="G16" s="182"/>
      <c r="H16" s="182"/>
      <c r="I16" s="182"/>
      <c r="J16" s="182"/>
      <c r="K16" s="183"/>
      <c r="L16" s="183"/>
      <c r="M16" s="180"/>
      <c r="N16" s="180"/>
      <c r="O16" s="181"/>
    </row>
    <row r="17" spans="1:15">
      <c r="A17" s="176"/>
      <c r="B17" s="184" t="s">
        <v>207</v>
      </c>
      <c r="C17" s="178"/>
      <c r="D17" s="179"/>
      <c r="E17" s="180"/>
      <c r="F17" s="181"/>
      <c r="G17" s="182"/>
      <c r="H17" s="182"/>
      <c r="I17" s="182"/>
      <c r="J17" s="182"/>
      <c r="K17" s="183"/>
      <c r="L17" s="183"/>
      <c r="M17" s="180"/>
      <c r="N17" s="180"/>
      <c r="O17" s="181"/>
    </row>
    <row r="18" spans="1:15">
      <c r="A18" s="176"/>
      <c r="B18" s="178" t="s">
        <v>297</v>
      </c>
      <c r="C18" s="178"/>
      <c r="D18" s="179"/>
      <c r="E18" s="180"/>
      <c r="F18" s="181"/>
      <c r="G18" s="182"/>
      <c r="H18" s="182"/>
      <c r="I18" s="182"/>
      <c r="J18" s="182"/>
      <c r="K18" s="183"/>
      <c r="L18" s="183"/>
      <c r="M18" s="180"/>
      <c r="N18" s="180"/>
      <c r="O18" s="181"/>
    </row>
    <row r="19" spans="1:15" ht="28.5" customHeight="1">
      <c r="A19" s="176">
        <v>2</v>
      </c>
      <c r="B19" s="177" t="s">
        <v>298</v>
      </c>
      <c r="C19" s="178" t="s">
        <v>299</v>
      </c>
      <c r="D19" s="179" t="s">
        <v>300</v>
      </c>
      <c r="E19" s="180">
        <v>10.4</v>
      </c>
      <c r="F19" s="181" t="s">
        <v>137</v>
      </c>
      <c r="G19" s="182"/>
      <c r="H19" s="182">
        <f>ROUND(E19*G19,2)</f>
        <v>0</v>
      </c>
      <c r="I19" s="182"/>
      <c r="J19" s="182">
        <f>ROUND(E19*G19,2)</f>
        <v>0</v>
      </c>
      <c r="K19" s="183">
        <v>2.9999999999999997E-4</v>
      </c>
      <c r="L19" s="183">
        <f>E19*K19</f>
        <v>3.1199999999999999E-3</v>
      </c>
      <c r="M19" s="180"/>
      <c r="N19" s="180">
        <f>E19*M19</f>
        <v>0</v>
      </c>
      <c r="O19" s="181">
        <v>20</v>
      </c>
    </row>
    <row r="20" spans="1:15" ht="14.25" customHeight="1">
      <c r="A20" s="176"/>
      <c r="B20" s="177"/>
      <c r="C20" s="178"/>
      <c r="D20" s="185" t="s">
        <v>301</v>
      </c>
      <c r="E20" s="186">
        <f>J20</f>
        <v>0</v>
      </c>
      <c r="F20" s="181"/>
      <c r="G20" s="182"/>
      <c r="H20" s="186">
        <f>SUM(H17:H19)</f>
        <v>0</v>
      </c>
      <c r="I20" s="186">
        <f>SUM(I17:I19)</f>
        <v>0</v>
      </c>
      <c r="J20" s="186">
        <f>SUM(J17:J19)</f>
        <v>0</v>
      </c>
      <c r="K20" s="183"/>
      <c r="L20" s="187">
        <f>SUM(L17:L19)</f>
        <v>3.1199999999999999E-3</v>
      </c>
      <c r="M20" s="180"/>
      <c r="N20" s="188">
        <f>SUM(N17:N19)</f>
        <v>0</v>
      </c>
      <c r="O20" s="181"/>
    </row>
    <row r="21" spans="1:15" ht="8.25" customHeight="1">
      <c r="A21" s="176"/>
      <c r="B21" s="177"/>
      <c r="C21" s="178"/>
      <c r="D21" s="179"/>
      <c r="E21" s="180"/>
      <c r="F21" s="181"/>
      <c r="G21" s="182"/>
      <c r="H21" s="182"/>
      <c r="I21" s="182"/>
      <c r="J21" s="182"/>
      <c r="K21" s="183"/>
      <c r="L21" s="183"/>
      <c r="M21" s="180"/>
      <c r="N21" s="180"/>
      <c r="O21" s="181"/>
    </row>
    <row r="22" spans="1:15" ht="14.25" customHeight="1">
      <c r="A22" s="176"/>
      <c r="B22" s="177"/>
      <c r="C22" s="178"/>
      <c r="D22" s="185" t="s">
        <v>238</v>
      </c>
      <c r="E22" s="186">
        <f>J22</f>
        <v>0</v>
      </c>
      <c r="F22" s="181"/>
      <c r="G22" s="182"/>
      <c r="H22" s="186">
        <f>+H20</f>
        <v>0</v>
      </c>
      <c r="I22" s="186">
        <f>+I20</f>
        <v>0</v>
      </c>
      <c r="J22" s="186">
        <f>+J20</f>
        <v>0</v>
      </c>
      <c r="K22" s="183"/>
      <c r="L22" s="187">
        <f>+L20</f>
        <v>3.1199999999999999E-3</v>
      </c>
      <c r="M22" s="180"/>
      <c r="N22" s="188">
        <f>+N20</f>
        <v>0</v>
      </c>
      <c r="O22" s="181"/>
    </row>
    <row r="23" spans="1:15">
      <c r="A23" s="176"/>
      <c r="B23" s="177"/>
      <c r="C23" s="178"/>
      <c r="D23" s="179"/>
      <c r="E23" s="180"/>
      <c r="F23" s="181"/>
      <c r="G23" s="182"/>
      <c r="H23" s="182"/>
      <c r="I23" s="182"/>
      <c r="J23" s="182"/>
      <c r="K23" s="183"/>
      <c r="L23" s="183"/>
      <c r="M23" s="180"/>
      <c r="N23" s="180"/>
      <c r="O23" s="181"/>
    </row>
    <row r="24" spans="1:15" ht="12" customHeight="1">
      <c r="A24" s="176"/>
      <c r="B24" s="177"/>
      <c r="C24" s="178"/>
      <c r="D24" s="189" t="s">
        <v>239</v>
      </c>
      <c r="E24" s="186">
        <f>J24</f>
        <v>0</v>
      </c>
      <c r="F24" s="181"/>
      <c r="G24" s="182"/>
      <c r="H24" s="186">
        <f>+H15+H22</f>
        <v>0</v>
      </c>
      <c r="I24" s="186">
        <f>+I15+I22</f>
        <v>0</v>
      </c>
      <c r="J24" s="186">
        <f>+J15+J22</f>
        <v>0</v>
      </c>
      <c r="K24" s="183"/>
      <c r="L24" s="187">
        <f>+L15+L22</f>
        <v>3.2299999999999998E-3</v>
      </c>
      <c r="M24" s="180"/>
      <c r="N24" s="188">
        <f>+N15+N22</f>
        <v>0</v>
      </c>
      <c r="O24" s="181"/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32"/>
  <sheetViews>
    <sheetView topLeftCell="A8" workbookViewId="0">
      <selection activeCell="G27" sqref="G27"/>
    </sheetView>
  </sheetViews>
  <sheetFormatPr defaultRowHeight="13.2"/>
  <cols>
    <col min="1" max="1" width="2.88671875" customWidth="1"/>
    <col min="2" max="2" width="3.88671875" customWidth="1"/>
    <col min="3" max="3" width="7.44140625" customWidth="1"/>
    <col min="4" max="4" width="29.33203125" customWidth="1"/>
    <col min="5" max="5" width="6.5546875" customWidth="1"/>
    <col min="6" max="6" width="6" customWidth="1"/>
    <col min="7" max="7" width="6.88671875" customWidth="1"/>
    <col min="8" max="8" width="7.109375" customWidth="1"/>
    <col min="9" max="9" width="8" customWidth="1"/>
    <col min="10" max="10" width="7.5546875" customWidth="1"/>
    <col min="11" max="11" width="0.109375" hidden="1" customWidth="1"/>
    <col min="12" max="14" width="9.109375" hidden="1" customWidth="1"/>
    <col min="15" max="15" width="2.44140625" customWidth="1"/>
    <col min="16" max="23" width="9.109375" hidden="1" customWidth="1"/>
    <col min="24" max="24" width="0.44140625" hidden="1" customWidth="1"/>
    <col min="25" max="25" width="1.33203125" customWidth="1"/>
  </cols>
  <sheetData>
    <row r="1" spans="1:15">
      <c r="A1" s="160" t="s">
        <v>274</v>
      </c>
      <c r="B1" s="161"/>
      <c r="C1" s="161"/>
      <c r="D1" s="161"/>
      <c r="E1" s="160" t="s">
        <v>318</v>
      </c>
      <c r="F1" s="161"/>
      <c r="G1" s="162"/>
      <c r="H1" s="161"/>
      <c r="I1" s="161"/>
      <c r="J1" s="162"/>
      <c r="K1" s="163"/>
      <c r="L1" s="161"/>
      <c r="M1" s="161"/>
      <c r="N1" s="161"/>
      <c r="O1" s="161"/>
    </row>
    <row r="2" spans="1:15">
      <c r="A2" s="160" t="s">
        <v>11</v>
      </c>
      <c r="B2" s="161"/>
      <c r="C2" s="161"/>
      <c r="D2" s="161"/>
      <c r="E2" s="160" t="s">
        <v>111</v>
      </c>
      <c r="F2" s="161"/>
      <c r="G2" s="162"/>
      <c r="H2" s="164"/>
      <c r="I2" s="161"/>
      <c r="J2" s="162"/>
      <c r="K2" s="163"/>
      <c r="L2" s="161"/>
      <c r="M2" s="161"/>
      <c r="N2" s="161"/>
      <c r="O2" s="161"/>
    </row>
    <row r="3" spans="1:15">
      <c r="A3" s="160" t="s">
        <v>240</v>
      </c>
      <c r="B3" s="161"/>
      <c r="C3" s="161"/>
      <c r="D3" s="161"/>
      <c r="E3" s="160" t="s">
        <v>316</v>
      </c>
      <c r="F3" s="161"/>
      <c r="G3" s="162"/>
      <c r="H3" s="161"/>
      <c r="I3" s="161"/>
      <c r="J3" s="162"/>
      <c r="K3" s="163"/>
      <c r="L3" s="161"/>
      <c r="M3" s="161"/>
      <c r="N3" s="161"/>
      <c r="O3" s="161"/>
    </row>
    <row r="4" spans="1:15" ht="9" customHeight="1">
      <c r="A4" s="161"/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</row>
    <row r="5" spans="1:15">
      <c r="A5" s="160" t="s">
        <v>309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</row>
    <row r="6" spans="1:15">
      <c r="A6" s="160"/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</row>
    <row r="7" spans="1:15" ht="13.8">
      <c r="A7" s="161"/>
      <c r="B7" s="165"/>
      <c r="C7" s="166"/>
      <c r="D7" s="167" t="s">
        <v>306</v>
      </c>
      <c r="E7" s="168"/>
      <c r="F7" s="161"/>
      <c r="G7" s="162"/>
      <c r="H7" s="162"/>
      <c r="I7" s="162"/>
      <c r="J7" s="162"/>
      <c r="K7" s="163"/>
      <c r="L7" s="163"/>
      <c r="M7" s="168"/>
      <c r="N7" s="168"/>
      <c r="O7" s="161"/>
    </row>
    <row r="8" spans="1:15">
      <c r="A8" s="169" t="s">
        <v>22</v>
      </c>
      <c r="B8" s="169" t="s">
        <v>23</v>
      </c>
      <c r="C8" s="169" t="s">
        <v>24</v>
      </c>
      <c r="D8" s="169" t="s">
        <v>25</v>
      </c>
      <c r="E8" s="169" t="s">
        <v>26</v>
      </c>
      <c r="F8" s="169" t="s">
        <v>27</v>
      </c>
      <c r="G8" s="169" t="s">
        <v>28</v>
      </c>
      <c r="H8" s="169" t="s">
        <v>29</v>
      </c>
      <c r="I8" s="169" t="s">
        <v>30</v>
      </c>
      <c r="J8" s="169" t="s">
        <v>31</v>
      </c>
      <c r="K8" s="170" t="s">
        <v>32</v>
      </c>
      <c r="L8" s="171"/>
      <c r="M8" s="172" t="s">
        <v>33</v>
      </c>
      <c r="N8" s="171"/>
      <c r="O8" s="169" t="s">
        <v>3</v>
      </c>
    </row>
    <row r="9" spans="1:15">
      <c r="A9" s="173" t="s">
        <v>48</v>
      </c>
      <c r="B9" s="173" t="s">
        <v>49</v>
      </c>
      <c r="C9" s="174"/>
      <c r="D9" s="173" t="s">
        <v>50</v>
      </c>
      <c r="E9" s="173" t="s">
        <v>51</v>
      </c>
      <c r="F9" s="173" t="s">
        <v>52</v>
      </c>
      <c r="G9" s="173" t="s">
        <v>53</v>
      </c>
      <c r="H9" s="173" t="s">
        <v>54</v>
      </c>
      <c r="I9" s="173" t="s">
        <v>55</v>
      </c>
      <c r="J9" s="173"/>
      <c r="K9" s="173" t="s">
        <v>28</v>
      </c>
      <c r="L9" s="173" t="s">
        <v>31</v>
      </c>
      <c r="M9" s="175" t="s">
        <v>28</v>
      </c>
      <c r="N9" s="173" t="s">
        <v>31</v>
      </c>
      <c r="O9" s="173" t="s">
        <v>56</v>
      </c>
    </row>
    <row r="10" spans="1:15">
      <c r="A10" s="176"/>
      <c r="B10" s="177"/>
      <c r="C10" s="178"/>
      <c r="D10" s="179"/>
      <c r="E10" s="180"/>
      <c r="F10" s="181"/>
      <c r="G10" s="182"/>
      <c r="H10" s="182"/>
      <c r="I10" s="182"/>
      <c r="J10" s="182"/>
      <c r="K10" s="183"/>
      <c r="L10" s="183"/>
      <c r="M10" s="180"/>
      <c r="N10" s="180"/>
      <c r="O10" s="181"/>
    </row>
    <row r="11" spans="1:15">
      <c r="A11" s="176"/>
      <c r="B11" s="184" t="s">
        <v>132</v>
      </c>
      <c r="C11" s="178"/>
      <c r="D11" s="179"/>
      <c r="E11" s="180"/>
      <c r="F11" s="181"/>
      <c r="G11" s="182"/>
      <c r="H11" s="182"/>
      <c r="I11" s="182"/>
      <c r="J11" s="182"/>
      <c r="K11" s="183"/>
      <c r="L11" s="183"/>
      <c r="M11" s="180"/>
      <c r="N11" s="180"/>
      <c r="O11" s="181"/>
    </row>
    <row r="12" spans="1:15">
      <c r="A12" s="176"/>
      <c r="B12" s="178" t="s">
        <v>144</v>
      </c>
      <c r="C12" s="178"/>
      <c r="D12" s="179"/>
      <c r="E12" s="180"/>
      <c r="F12" s="181"/>
      <c r="G12" s="182"/>
      <c r="H12" s="182"/>
      <c r="I12" s="182"/>
      <c r="J12" s="182"/>
      <c r="K12" s="183"/>
      <c r="L12" s="183"/>
      <c r="M12" s="180"/>
      <c r="N12" s="180"/>
      <c r="O12" s="181"/>
    </row>
    <row r="13" spans="1:15" ht="27.75" customHeight="1">
      <c r="A13" s="176">
        <v>1</v>
      </c>
      <c r="B13" s="177" t="s">
        <v>154</v>
      </c>
      <c r="C13" s="178" t="s">
        <v>280</v>
      </c>
      <c r="D13" s="179" t="s">
        <v>281</v>
      </c>
      <c r="E13" s="180">
        <v>59.52</v>
      </c>
      <c r="F13" s="181" t="s">
        <v>137</v>
      </c>
      <c r="G13" s="182"/>
      <c r="H13" s="182">
        <f>ROUND(E13*G13,2)</f>
        <v>0</v>
      </c>
      <c r="I13" s="182"/>
      <c r="J13" s="182">
        <f>ROUND(E13*G13,2)</f>
        <v>0</v>
      </c>
      <c r="K13" s="183">
        <v>1.695E-2</v>
      </c>
      <c r="L13" s="183">
        <f>E13*K13</f>
        <v>1.008864</v>
      </c>
      <c r="M13" s="180"/>
      <c r="N13" s="180">
        <f>E13*M13</f>
        <v>0</v>
      </c>
      <c r="O13" s="181">
        <v>20</v>
      </c>
    </row>
    <row r="14" spans="1:15" ht="12.75" customHeight="1">
      <c r="A14" s="176"/>
      <c r="B14" s="177"/>
      <c r="C14" s="178"/>
      <c r="D14" s="185" t="s">
        <v>164</v>
      </c>
      <c r="E14" s="186">
        <f>J14</f>
        <v>0</v>
      </c>
      <c r="F14" s="181"/>
      <c r="G14" s="182"/>
      <c r="H14" s="186">
        <f>SUM(H11:H13)</f>
        <v>0</v>
      </c>
      <c r="I14" s="186">
        <f>SUM(I11:I13)</f>
        <v>0</v>
      </c>
      <c r="J14" s="186">
        <f>SUM(J11:J13)</f>
        <v>0</v>
      </c>
      <c r="K14" s="183"/>
      <c r="L14" s="187">
        <f>SUM(L11:L13)</f>
        <v>1.008864</v>
      </c>
      <c r="M14" s="180"/>
      <c r="N14" s="188">
        <f>SUM(N11:N13)</f>
        <v>0</v>
      </c>
      <c r="O14" s="181"/>
    </row>
    <row r="15" spans="1:15">
      <c r="A15" s="176"/>
      <c r="B15" s="177"/>
      <c r="C15" s="178"/>
      <c r="D15" s="179"/>
      <c r="E15" s="180"/>
      <c r="F15" s="181"/>
      <c r="G15" s="182"/>
      <c r="H15" s="182"/>
      <c r="I15" s="182"/>
      <c r="J15" s="182"/>
      <c r="K15" s="183"/>
      <c r="L15" s="183"/>
      <c r="M15" s="180"/>
      <c r="N15" s="180"/>
      <c r="O15" s="181"/>
    </row>
    <row r="16" spans="1:15">
      <c r="A16" s="176"/>
      <c r="B16" s="178" t="s">
        <v>165</v>
      </c>
      <c r="C16" s="178"/>
      <c r="D16" s="179"/>
      <c r="E16" s="180"/>
      <c r="F16" s="181"/>
      <c r="G16" s="182"/>
      <c r="H16" s="182"/>
      <c r="I16" s="182"/>
      <c r="J16" s="182"/>
      <c r="K16" s="183"/>
      <c r="L16" s="183"/>
      <c r="M16" s="180"/>
      <c r="N16" s="180"/>
      <c r="O16" s="181"/>
    </row>
    <row r="17" spans="1:15" ht="25.5" customHeight="1">
      <c r="A17" s="176">
        <v>2</v>
      </c>
      <c r="B17" s="177" t="s">
        <v>166</v>
      </c>
      <c r="C17" s="178" t="s">
        <v>282</v>
      </c>
      <c r="D17" s="179" t="s">
        <v>283</v>
      </c>
      <c r="E17" s="180">
        <v>25</v>
      </c>
      <c r="F17" s="181" t="s">
        <v>137</v>
      </c>
      <c r="G17" s="182"/>
      <c r="H17" s="182">
        <f>ROUND(E17*G17,2)</f>
        <v>0</v>
      </c>
      <c r="I17" s="182"/>
      <c r="J17" s="182">
        <f>ROUND(E17*G17,2)</f>
        <v>0</v>
      </c>
      <c r="K17" s="183">
        <v>5.8799999999999998E-3</v>
      </c>
      <c r="L17" s="183">
        <f>E17*K17</f>
        <v>0.14699999999999999</v>
      </c>
      <c r="M17" s="180"/>
      <c r="N17" s="180">
        <f>E17*M17</f>
        <v>0</v>
      </c>
      <c r="O17" s="181">
        <v>20</v>
      </c>
    </row>
    <row r="18" spans="1:15" ht="24.75" customHeight="1">
      <c r="A18" s="176">
        <v>3</v>
      </c>
      <c r="B18" s="177" t="s">
        <v>145</v>
      </c>
      <c r="C18" s="178" t="s">
        <v>284</v>
      </c>
      <c r="D18" s="179" t="s">
        <v>285</v>
      </c>
      <c r="E18" s="180">
        <v>25</v>
      </c>
      <c r="F18" s="181" t="s">
        <v>137</v>
      </c>
      <c r="G18" s="182"/>
      <c r="H18" s="182">
        <f>ROUND(E18*G18,2)</f>
        <v>0</v>
      </c>
      <c r="I18" s="182"/>
      <c r="J18" s="182">
        <f>ROUND(E18*G18,2)</f>
        <v>0</v>
      </c>
      <c r="K18" s="183">
        <v>2.0000000000000002E-5</v>
      </c>
      <c r="L18" s="183">
        <f>E18*K18</f>
        <v>5.0000000000000001E-4</v>
      </c>
      <c r="M18" s="180"/>
      <c r="N18" s="180">
        <f>E18*M18</f>
        <v>0</v>
      </c>
      <c r="O18" s="181">
        <v>20</v>
      </c>
    </row>
    <row r="19" spans="1:15" ht="24.75" customHeight="1">
      <c r="A19" s="176">
        <v>4</v>
      </c>
      <c r="B19" s="177" t="s">
        <v>154</v>
      </c>
      <c r="C19" s="178" t="s">
        <v>199</v>
      </c>
      <c r="D19" s="179" t="s">
        <v>200</v>
      </c>
      <c r="E19" s="180">
        <v>1.1559999999999999</v>
      </c>
      <c r="F19" s="181" t="s">
        <v>185</v>
      </c>
      <c r="G19" s="182"/>
      <c r="H19" s="182">
        <f>ROUND(E19*G19,2)</f>
        <v>0</v>
      </c>
      <c r="I19" s="182"/>
      <c r="J19" s="182">
        <f>ROUND(E19*G19,2)</f>
        <v>0</v>
      </c>
      <c r="K19" s="183"/>
      <c r="L19" s="183">
        <f>E19*K19</f>
        <v>0</v>
      </c>
      <c r="M19" s="180"/>
      <c r="N19" s="180">
        <f>E19*M19</f>
        <v>0</v>
      </c>
      <c r="O19" s="181">
        <v>20</v>
      </c>
    </row>
    <row r="20" spans="1:15" ht="12" customHeight="1">
      <c r="A20" s="176">
        <v>5</v>
      </c>
      <c r="B20" s="177" t="s">
        <v>154</v>
      </c>
      <c r="C20" s="178" t="s">
        <v>202</v>
      </c>
      <c r="D20" s="179" t="s">
        <v>203</v>
      </c>
      <c r="E20" s="180">
        <v>1.1559999999999999</v>
      </c>
      <c r="F20" s="181" t="s">
        <v>185</v>
      </c>
      <c r="G20" s="182"/>
      <c r="H20" s="182">
        <f>ROUND(E20*G20,2)</f>
        <v>0</v>
      </c>
      <c r="I20" s="182"/>
      <c r="J20" s="182">
        <f>ROUND(E20*G20,2)</f>
        <v>0</v>
      </c>
      <c r="K20" s="183"/>
      <c r="L20" s="183">
        <f>E20*K20</f>
        <v>0</v>
      </c>
      <c r="M20" s="180"/>
      <c r="N20" s="180">
        <f>E20*M20</f>
        <v>0</v>
      </c>
      <c r="O20" s="181">
        <v>20</v>
      </c>
    </row>
    <row r="21" spans="1:15" ht="12.75" customHeight="1">
      <c r="A21" s="176"/>
      <c r="B21" s="177"/>
      <c r="C21" s="178"/>
      <c r="D21" s="185" t="s">
        <v>205</v>
      </c>
      <c r="E21" s="186">
        <f>J21</f>
        <v>0</v>
      </c>
      <c r="F21" s="181"/>
      <c r="G21" s="182"/>
      <c r="H21" s="186">
        <f>SUM(H16:H20)</f>
        <v>0</v>
      </c>
      <c r="I21" s="186">
        <f>SUM(I16:I20)</f>
        <v>0</v>
      </c>
      <c r="J21" s="186">
        <f>SUM(J16:J20)</f>
        <v>0</v>
      </c>
      <c r="K21" s="183"/>
      <c r="L21" s="187">
        <f>SUM(L16:L20)</f>
        <v>0.14749999999999999</v>
      </c>
      <c r="M21" s="180"/>
      <c r="N21" s="188">
        <f>SUM(N16:N20)</f>
        <v>0</v>
      </c>
      <c r="O21" s="181"/>
    </row>
    <row r="22" spans="1:15" ht="8.25" customHeight="1">
      <c r="A22" s="176"/>
      <c r="B22" s="177"/>
      <c r="C22" s="178"/>
      <c r="D22" s="179"/>
      <c r="E22" s="180"/>
      <c r="F22" s="181"/>
      <c r="G22" s="182"/>
      <c r="H22" s="182"/>
      <c r="I22" s="182"/>
      <c r="J22" s="182"/>
      <c r="K22" s="183"/>
      <c r="L22" s="183"/>
      <c r="M22" s="180"/>
      <c r="N22" s="180"/>
      <c r="O22" s="181"/>
    </row>
    <row r="23" spans="1:15" ht="12" customHeight="1">
      <c r="A23" s="176"/>
      <c r="B23" s="177"/>
      <c r="C23" s="178"/>
      <c r="D23" s="185" t="s">
        <v>206</v>
      </c>
      <c r="E23" s="188">
        <f>J23</f>
        <v>0</v>
      </c>
      <c r="F23" s="181"/>
      <c r="G23" s="182"/>
      <c r="H23" s="186">
        <f>+H14+H21</f>
        <v>0</v>
      </c>
      <c r="I23" s="186">
        <f>+I14+I21</f>
        <v>0</v>
      </c>
      <c r="J23" s="186">
        <f>+J14+J21</f>
        <v>0</v>
      </c>
      <c r="K23" s="183"/>
      <c r="L23" s="187">
        <f>+L14+L21</f>
        <v>1.1563639999999999</v>
      </c>
      <c r="M23" s="180"/>
      <c r="N23" s="188">
        <f>+N14+N21</f>
        <v>0</v>
      </c>
      <c r="O23" s="181"/>
    </row>
    <row r="24" spans="1:15">
      <c r="A24" s="176"/>
      <c r="B24" s="177"/>
      <c r="C24" s="178"/>
      <c r="D24" s="179"/>
      <c r="E24" s="180"/>
      <c r="F24" s="181"/>
      <c r="G24" s="182"/>
      <c r="H24" s="182"/>
      <c r="I24" s="182"/>
      <c r="J24" s="182"/>
      <c r="K24" s="183"/>
      <c r="L24" s="183"/>
      <c r="M24" s="180"/>
      <c r="N24" s="180"/>
      <c r="O24" s="181"/>
    </row>
    <row r="25" spans="1:15">
      <c r="A25" s="176"/>
      <c r="B25" s="184" t="s">
        <v>207</v>
      </c>
      <c r="C25" s="178"/>
      <c r="D25" s="179"/>
      <c r="E25" s="180"/>
      <c r="F25" s="181"/>
      <c r="G25" s="182"/>
      <c r="H25" s="182"/>
      <c r="I25" s="182"/>
      <c r="J25" s="182"/>
      <c r="K25" s="183"/>
      <c r="L25" s="183"/>
      <c r="M25" s="180"/>
      <c r="N25" s="180"/>
      <c r="O25" s="181"/>
    </row>
    <row r="26" spans="1:15">
      <c r="A26" s="176"/>
      <c r="B26" s="178" t="s">
        <v>297</v>
      </c>
      <c r="C26" s="178"/>
      <c r="D26" s="179"/>
      <c r="E26" s="180"/>
      <c r="F26" s="181"/>
      <c r="G26" s="182"/>
      <c r="H26" s="182"/>
      <c r="I26" s="182"/>
      <c r="J26" s="182"/>
      <c r="K26" s="183"/>
      <c r="L26" s="183"/>
      <c r="M26" s="180"/>
      <c r="N26" s="180"/>
      <c r="O26" s="181"/>
    </row>
    <row r="27" spans="1:15" ht="27" customHeight="1">
      <c r="A27" s="176">
        <v>6</v>
      </c>
      <c r="B27" s="177" t="s">
        <v>298</v>
      </c>
      <c r="C27" s="178" t="s">
        <v>299</v>
      </c>
      <c r="D27" s="179" t="s">
        <v>300</v>
      </c>
      <c r="E27" s="180">
        <v>59.52</v>
      </c>
      <c r="F27" s="181" t="s">
        <v>137</v>
      </c>
      <c r="G27" s="182"/>
      <c r="H27" s="182">
        <f>ROUND(E27*G27,2)</f>
        <v>0</v>
      </c>
      <c r="I27" s="182"/>
      <c r="J27" s="182">
        <f>ROUND(E27*G27,2)</f>
        <v>0</v>
      </c>
      <c r="K27" s="183">
        <v>2.9999999999999997E-4</v>
      </c>
      <c r="L27" s="183">
        <f>E27*K27</f>
        <v>1.7856E-2</v>
      </c>
      <c r="M27" s="180"/>
      <c r="N27" s="180">
        <f>E27*M27</f>
        <v>0</v>
      </c>
      <c r="O27" s="181">
        <v>20</v>
      </c>
    </row>
    <row r="28" spans="1:15" ht="13.5" customHeight="1">
      <c r="A28" s="176"/>
      <c r="B28" s="177"/>
      <c r="C28" s="178"/>
      <c r="D28" s="185" t="s">
        <v>301</v>
      </c>
      <c r="E28" s="186">
        <f>J28</f>
        <v>0</v>
      </c>
      <c r="F28" s="181"/>
      <c r="G28" s="182"/>
      <c r="H28" s="186">
        <f>SUM(H25:H27)</f>
        <v>0</v>
      </c>
      <c r="I28" s="186">
        <f>SUM(I25:I27)</f>
        <v>0</v>
      </c>
      <c r="J28" s="186">
        <f>SUM(J25:J27)</f>
        <v>0</v>
      </c>
      <c r="K28" s="183"/>
      <c r="L28" s="187">
        <f>SUM(L25:L27)</f>
        <v>1.7856E-2</v>
      </c>
      <c r="M28" s="180"/>
      <c r="N28" s="188">
        <f>SUM(N25:N27)</f>
        <v>0</v>
      </c>
      <c r="O28" s="181"/>
    </row>
    <row r="29" spans="1:15" ht="6" customHeight="1">
      <c r="A29" s="176"/>
      <c r="B29" s="177"/>
      <c r="C29" s="178"/>
      <c r="D29" s="179"/>
      <c r="E29" s="180"/>
      <c r="F29" s="181"/>
      <c r="G29" s="182"/>
      <c r="H29" s="182"/>
      <c r="I29" s="182"/>
      <c r="J29" s="182"/>
      <c r="K29" s="183"/>
      <c r="L29" s="183"/>
      <c r="M29" s="180"/>
      <c r="N29" s="180"/>
      <c r="O29" s="181"/>
    </row>
    <row r="30" spans="1:15" ht="12.75" customHeight="1">
      <c r="A30" s="176"/>
      <c r="B30" s="177"/>
      <c r="C30" s="178"/>
      <c r="D30" s="185" t="s">
        <v>238</v>
      </c>
      <c r="E30" s="186">
        <f>J30</f>
        <v>0</v>
      </c>
      <c r="F30" s="181"/>
      <c r="G30" s="182"/>
      <c r="H30" s="186">
        <f>+H28</f>
        <v>0</v>
      </c>
      <c r="I30" s="186">
        <f>+I28</f>
        <v>0</v>
      </c>
      <c r="J30" s="186">
        <f>+J28</f>
        <v>0</v>
      </c>
      <c r="K30" s="183"/>
      <c r="L30" s="187">
        <f>+L28</f>
        <v>1.7856E-2</v>
      </c>
      <c r="M30" s="180"/>
      <c r="N30" s="188">
        <f>+N28</f>
        <v>0</v>
      </c>
      <c r="O30" s="181"/>
    </row>
    <row r="31" spans="1:15">
      <c r="A31" s="176"/>
      <c r="B31" s="177"/>
      <c r="C31" s="178"/>
      <c r="D31" s="179"/>
      <c r="E31" s="180"/>
      <c r="F31" s="181"/>
      <c r="G31" s="182"/>
      <c r="H31" s="182"/>
      <c r="I31" s="182"/>
      <c r="J31" s="182"/>
      <c r="K31" s="183"/>
      <c r="L31" s="183"/>
      <c r="M31" s="180"/>
      <c r="N31" s="180"/>
      <c r="O31" s="181"/>
    </row>
    <row r="32" spans="1:15">
      <c r="A32" s="176"/>
      <c r="B32" s="177"/>
      <c r="C32" s="178"/>
      <c r="D32" s="189" t="s">
        <v>239</v>
      </c>
      <c r="E32" s="186">
        <f>J32</f>
        <v>0</v>
      </c>
      <c r="F32" s="181"/>
      <c r="G32" s="182"/>
      <c r="H32" s="186">
        <f>+H23+H30</f>
        <v>0</v>
      </c>
      <c r="I32" s="186">
        <f>+I23+I30</f>
        <v>0</v>
      </c>
      <c r="J32" s="186">
        <f>+J23+J30</f>
        <v>0</v>
      </c>
      <c r="K32" s="183"/>
      <c r="L32" s="187">
        <f>+L23+L30</f>
        <v>1.17422</v>
      </c>
      <c r="M32" s="180"/>
      <c r="N32" s="188">
        <f>+N23+N30</f>
        <v>0</v>
      </c>
      <c r="O32" s="181"/>
    </row>
  </sheetData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5"/>
  <sheetViews>
    <sheetView workbookViewId="0">
      <selection activeCell="G20" sqref="G20"/>
    </sheetView>
  </sheetViews>
  <sheetFormatPr defaultRowHeight="13.2"/>
  <cols>
    <col min="1" max="1" width="2.6640625" customWidth="1"/>
    <col min="2" max="2" width="3.109375" customWidth="1"/>
    <col min="3" max="3" width="7" customWidth="1"/>
    <col min="4" max="4" width="35.5546875" customWidth="1"/>
    <col min="5" max="5" width="5.6640625" customWidth="1"/>
    <col min="6" max="6" width="5.33203125" customWidth="1"/>
    <col min="7" max="7" width="7" customWidth="1"/>
    <col min="8" max="8" width="6.44140625" customWidth="1"/>
    <col min="9" max="9" width="7.5546875" customWidth="1"/>
    <col min="10" max="10" width="5.33203125" customWidth="1"/>
    <col min="11" max="11" width="0.109375" hidden="1" customWidth="1"/>
    <col min="12" max="14" width="9.109375" hidden="1" customWidth="1"/>
    <col min="15" max="15" width="2.44140625" customWidth="1"/>
    <col min="16" max="16" width="0.5546875" customWidth="1"/>
  </cols>
  <sheetData>
    <row r="1" spans="1:15">
      <c r="A1" s="160" t="s">
        <v>274</v>
      </c>
      <c r="B1" s="161"/>
      <c r="C1" s="161"/>
      <c r="D1" s="161"/>
      <c r="E1" s="160" t="s">
        <v>319</v>
      </c>
      <c r="F1" s="161"/>
      <c r="G1" s="162"/>
      <c r="H1" s="161"/>
      <c r="I1" s="161"/>
      <c r="J1" s="162"/>
      <c r="K1" s="163"/>
      <c r="L1" s="161"/>
      <c r="M1" s="161"/>
      <c r="N1" s="161"/>
      <c r="O1" s="161"/>
    </row>
    <row r="2" spans="1:15">
      <c r="A2" s="160" t="s">
        <v>11</v>
      </c>
      <c r="B2" s="161"/>
      <c r="C2" s="161"/>
      <c r="D2" s="161"/>
      <c r="E2" s="160" t="s">
        <v>111</v>
      </c>
      <c r="F2" s="161"/>
      <c r="G2" s="162"/>
      <c r="H2" s="164"/>
      <c r="I2" s="161"/>
      <c r="J2" s="162"/>
      <c r="K2" s="163"/>
      <c r="L2" s="161"/>
      <c r="M2" s="161"/>
      <c r="N2" s="161"/>
      <c r="O2" s="161"/>
    </row>
    <row r="3" spans="1:15">
      <c r="A3" s="160" t="s">
        <v>245</v>
      </c>
      <c r="B3" s="161"/>
      <c r="C3" s="161"/>
      <c r="D3" s="161"/>
      <c r="E3" s="160" t="s">
        <v>316</v>
      </c>
      <c r="F3" s="161"/>
      <c r="G3" s="162"/>
      <c r="H3" s="161"/>
      <c r="I3" s="161"/>
      <c r="J3" s="162"/>
      <c r="K3" s="163"/>
      <c r="L3" s="161"/>
      <c r="M3" s="161"/>
      <c r="N3" s="161"/>
      <c r="O3" s="161"/>
    </row>
    <row r="4" spans="1:15" ht="9" customHeight="1">
      <c r="A4" s="161"/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</row>
    <row r="5" spans="1:15">
      <c r="A5" s="160" t="s">
        <v>312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</row>
    <row r="6" spans="1:15">
      <c r="A6" s="160"/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</row>
    <row r="7" spans="1:15" ht="13.8">
      <c r="A7" s="161"/>
      <c r="B7" s="165"/>
      <c r="C7" s="166"/>
      <c r="D7" s="167" t="s">
        <v>306</v>
      </c>
      <c r="E7" s="168"/>
      <c r="F7" s="161"/>
      <c r="G7" s="162"/>
      <c r="H7" s="162"/>
      <c r="I7" s="162"/>
      <c r="J7" s="162"/>
      <c r="K7" s="163"/>
      <c r="L7" s="163"/>
      <c r="M7" s="168"/>
      <c r="N7" s="168"/>
      <c r="O7" s="161"/>
    </row>
    <row r="8" spans="1:15">
      <c r="A8" s="169" t="s">
        <v>22</v>
      </c>
      <c r="B8" s="169" t="s">
        <v>23</v>
      </c>
      <c r="C8" s="169" t="s">
        <v>24</v>
      </c>
      <c r="D8" s="169" t="s">
        <v>25</v>
      </c>
      <c r="E8" s="169" t="s">
        <v>26</v>
      </c>
      <c r="F8" s="169" t="s">
        <v>27</v>
      </c>
      <c r="G8" s="169" t="s">
        <v>28</v>
      </c>
      <c r="H8" s="169" t="s">
        <v>29</v>
      </c>
      <c r="I8" s="169" t="s">
        <v>30</v>
      </c>
      <c r="J8" s="169" t="s">
        <v>31</v>
      </c>
      <c r="K8" s="170" t="s">
        <v>32</v>
      </c>
      <c r="L8" s="171"/>
      <c r="M8" s="172" t="s">
        <v>33</v>
      </c>
      <c r="N8" s="171"/>
      <c r="O8" s="169" t="s">
        <v>3</v>
      </c>
    </row>
    <row r="9" spans="1:15">
      <c r="A9" s="173" t="s">
        <v>48</v>
      </c>
      <c r="B9" s="173" t="s">
        <v>49</v>
      </c>
      <c r="C9" s="174"/>
      <c r="D9" s="173" t="s">
        <v>50</v>
      </c>
      <c r="E9" s="173" t="s">
        <v>51</v>
      </c>
      <c r="F9" s="173" t="s">
        <v>52</v>
      </c>
      <c r="G9" s="173" t="s">
        <v>53</v>
      </c>
      <c r="H9" s="173" t="s">
        <v>54</v>
      </c>
      <c r="I9" s="173" t="s">
        <v>55</v>
      </c>
      <c r="J9" s="173"/>
      <c r="K9" s="173" t="s">
        <v>28</v>
      </c>
      <c r="L9" s="173" t="s">
        <v>31</v>
      </c>
      <c r="M9" s="175" t="s">
        <v>28</v>
      </c>
      <c r="N9" s="173" t="s">
        <v>31</v>
      </c>
      <c r="O9" s="173" t="s">
        <v>56</v>
      </c>
    </row>
    <row r="10" spans="1:15">
      <c r="A10" s="176"/>
      <c r="B10" s="177"/>
      <c r="C10" s="178"/>
      <c r="D10" s="179"/>
      <c r="E10" s="180"/>
      <c r="F10" s="181"/>
      <c r="G10" s="182"/>
      <c r="H10" s="182"/>
      <c r="I10" s="182"/>
      <c r="J10" s="182"/>
      <c r="K10" s="183"/>
      <c r="L10" s="183"/>
      <c r="M10" s="180"/>
      <c r="N10" s="180"/>
      <c r="O10" s="181"/>
    </row>
    <row r="11" spans="1:15">
      <c r="A11" s="176"/>
      <c r="B11" s="184" t="s">
        <v>132</v>
      </c>
      <c r="C11" s="178"/>
      <c r="D11" s="179"/>
      <c r="E11" s="180"/>
      <c r="F11" s="181"/>
      <c r="G11" s="182"/>
      <c r="H11" s="182"/>
      <c r="I11" s="182"/>
      <c r="J11" s="182"/>
      <c r="K11" s="183"/>
      <c r="L11" s="183"/>
      <c r="M11" s="180"/>
      <c r="N11" s="180"/>
      <c r="O11" s="181"/>
    </row>
    <row r="12" spans="1:15">
      <c r="A12" s="176"/>
      <c r="B12" s="178" t="s">
        <v>165</v>
      </c>
      <c r="C12" s="178"/>
      <c r="D12" s="179"/>
      <c r="E12" s="180"/>
      <c r="F12" s="181"/>
      <c r="G12" s="182"/>
      <c r="H12" s="182"/>
      <c r="I12" s="182"/>
      <c r="J12" s="182"/>
      <c r="K12" s="183"/>
      <c r="L12" s="183"/>
      <c r="M12" s="180"/>
      <c r="N12" s="180"/>
      <c r="O12" s="181"/>
    </row>
    <row r="13" spans="1:15" ht="27" customHeight="1">
      <c r="A13" s="176">
        <v>1</v>
      </c>
      <c r="B13" s="177" t="s">
        <v>145</v>
      </c>
      <c r="C13" s="178" t="s">
        <v>284</v>
      </c>
      <c r="D13" s="179" t="s">
        <v>285</v>
      </c>
      <c r="E13" s="180">
        <v>6.6</v>
      </c>
      <c r="F13" s="181" t="s">
        <v>137</v>
      </c>
      <c r="G13" s="182"/>
      <c r="H13" s="182">
        <f>ROUND(E13*G13,2)</f>
        <v>0</v>
      </c>
      <c r="I13" s="182"/>
      <c r="J13" s="182">
        <f>ROUND(E13*G13,2)</f>
        <v>0</v>
      </c>
      <c r="K13" s="183">
        <v>2.0000000000000002E-5</v>
      </c>
      <c r="L13" s="183">
        <f>E13*K13</f>
        <v>1.3200000000000001E-4</v>
      </c>
      <c r="M13" s="180"/>
      <c r="N13" s="180">
        <f>E13*M13</f>
        <v>0</v>
      </c>
      <c r="O13" s="181">
        <v>20</v>
      </c>
    </row>
    <row r="14" spans="1:15" ht="12.75" customHeight="1">
      <c r="A14" s="176"/>
      <c r="B14" s="177"/>
      <c r="C14" s="178"/>
      <c r="D14" s="185" t="s">
        <v>205</v>
      </c>
      <c r="E14" s="186">
        <f>J14</f>
        <v>0</v>
      </c>
      <c r="F14" s="181"/>
      <c r="G14" s="182"/>
      <c r="H14" s="186">
        <f>SUM(H11:H13)</f>
        <v>0</v>
      </c>
      <c r="I14" s="186">
        <f>SUM(I11:I13)</f>
        <v>0</v>
      </c>
      <c r="J14" s="186">
        <f>SUM(J11:J13)</f>
        <v>0</v>
      </c>
      <c r="K14" s="183"/>
      <c r="L14" s="187">
        <f>SUM(L11:L13)</f>
        <v>1.3200000000000001E-4</v>
      </c>
      <c r="M14" s="180"/>
      <c r="N14" s="188">
        <f>SUM(N11:N13)</f>
        <v>0</v>
      </c>
      <c r="O14" s="181"/>
    </row>
    <row r="15" spans="1:15" ht="7.5" customHeight="1">
      <c r="A15" s="176"/>
      <c r="B15" s="177"/>
      <c r="C15" s="178"/>
      <c r="D15" s="179"/>
      <c r="E15" s="180"/>
      <c r="F15" s="181"/>
      <c r="G15" s="182"/>
      <c r="H15" s="182"/>
      <c r="I15" s="182"/>
      <c r="J15" s="182"/>
      <c r="K15" s="183"/>
      <c r="L15" s="183"/>
      <c r="M15" s="180"/>
      <c r="N15" s="180"/>
      <c r="O15" s="181"/>
    </row>
    <row r="16" spans="1:15" ht="13.5" customHeight="1">
      <c r="A16" s="176"/>
      <c r="B16" s="177"/>
      <c r="C16" s="178"/>
      <c r="D16" s="185" t="s">
        <v>206</v>
      </c>
      <c r="E16" s="188">
        <f>J16</f>
        <v>0</v>
      </c>
      <c r="F16" s="181"/>
      <c r="G16" s="182"/>
      <c r="H16" s="186">
        <f>+H14</f>
        <v>0</v>
      </c>
      <c r="I16" s="186">
        <f>+I14</f>
        <v>0</v>
      </c>
      <c r="J16" s="186">
        <f>+J14</f>
        <v>0</v>
      </c>
      <c r="K16" s="183"/>
      <c r="L16" s="187">
        <f>+L14</f>
        <v>1.3200000000000001E-4</v>
      </c>
      <c r="M16" s="180"/>
      <c r="N16" s="188">
        <f>+N14</f>
        <v>0</v>
      </c>
      <c r="O16" s="181"/>
    </row>
    <row r="17" spans="1:15">
      <c r="A17" s="176"/>
      <c r="B17" s="177"/>
      <c r="C17" s="178"/>
      <c r="D17" s="179"/>
      <c r="E17" s="180"/>
      <c r="F17" s="181"/>
      <c r="G17" s="182"/>
      <c r="H17" s="182"/>
      <c r="I17" s="182"/>
      <c r="J17" s="182"/>
      <c r="K17" s="183"/>
      <c r="L17" s="183"/>
      <c r="M17" s="180"/>
      <c r="N17" s="180"/>
      <c r="O17" s="181"/>
    </row>
    <row r="18" spans="1:15">
      <c r="A18" s="176"/>
      <c r="B18" s="184" t="s">
        <v>207</v>
      </c>
      <c r="C18" s="178"/>
      <c r="D18" s="179"/>
      <c r="E18" s="180"/>
      <c r="F18" s="181"/>
      <c r="G18" s="182"/>
      <c r="H18" s="182"/>
      <c r="I18" s="182"/>
      <c r="J18" s="182"/>
      <c r="K18" s="183"/>
      <c r="L18" s="183"/>
      <c r="M18" s="180"/>
      <c r="N18" s="180"/>
      <c r="O18" s="181"/>
    </row>
    <row r="19" spans="1:15">
      <c r="A19" s="176"/>
      <c r="B19" s="178" t="s">
        <v>297</v>
      </c>
      <c r="C19" s="178"/>
      <c r="D19" s="179"/>
      <c r="E19" s="180"/>
      <c r="F19" s="181"/>
      <c r="G19" s="182"/>
      <c r="H19" s="182"/>
      <c r="I19" s="182"/>
      <c r="J19" s="182"/>
      <c r="K19" s="183"/>
      <c r="L19" s="183"/>
      <c r="M19" s="180"/>
      <c r="N19" s="180"/>
      <c r="O19" s="181"/>
    </row>
    <row r="20" spans="1:15" ht="18.75" customHeight="1">
      <c r="A20" s="176">
        <v>2</v>
      </c>
      <c r="B20" s="177" t="s">
        <v>298</v>
      </c>
      <c r="C20" s="178" t="s">
        <v>299</v>
      </c>
      <c r="D20" s="179" t="s">
        <v>300</v>
      </c>
      <c r="E20" s="180">
        <v>45</v>
      </c>
      <c r="F20" s="181" t="s">
        <v>137</v>
      </c>
      <c r="G20" s="182"/>
      <c r="H20" s="182">
        <f>ROUND(E20*G20,2)</f>
        <v>0</v>
      </c>
      <c r="I20" s="182"/>
      <c r="J20" s="182">
        <f>ROUND(E20*G20,2)</f>
        <v>0</v>
      </c>
      <c r="K20" s="183">
        <v>2.9999999999999997E-4</v>
      </c>
      <c r="L20" s="183">
        <f>E20*K20</f>
        <v>1.3499999999999998E-2</v>
      </c>
      <c r="M20" s="180"/>
      <c r="N20" s="180">
        <f>E20*M20</f>
        <v>0</v>
      </c>
      <c r="O20" s="181">
        <v>20</v>
      </c>
    </row>
    <row r="21" spans="1:15" ht="13.5" customHeight="1">
      <c r="A21" s="176"/>
      <c r="B21" s="177"/>
      <c r="C21" s="178"/>
      <c r="D21" s="185" t="s">
        <v>301</v>
      </c>
      <c r="E21" s="186">
        <f>J21</f>
        <v>0</v>
      </c>
      <c r="F21" s="181"/>
      <c r="G21" s="182"/>
      <c r="H21" s="186">
        <f>SUM(H18:H20)</f>
        <v>0</v>
      </c>
      <c r="I21" s="186">
        <f>SUM(I18:I20)</f>
        <v>0</v>
      </c>
      <c r="J21" s="186">
        <f>SUM(J18:J20)</f>
        <v>0</v>
      </c>
      <c r="K21" s="183"/>
      <c r="L21" s="187">
        <f>SUM(L18:L20)</f>
        <v>1.3499999999999998E-2</v>
      </c>
      <c r="M21" s="180"/>
      <c r="N21" s="188">
        <f>SUM(N18:N20)</f>
        <v>0</v>
      </c>
      <c r="O21" s="181"/>
    </row>
    <row r="22" spans="1:15">
      <c r="A22" s="176"/>
      <c r="B22" s="177"/>
      <c r="C22" s="178"/>
      <c r="D22" s="179"/>
      <c r="E22" s="180"/>
      <c r="F22" s="181"/>
      <c r="G22" s="182"/>
      <c r="H22" s="182"/>
      <c r="I22" s="182"/>
      <c r="J22" s="182"/>
      <c r="K22" s="183"/>
      <c r="L22" s="183"/>
      <c r="M22" s="180"/>
      <c r="N22" s="180"/>
      <c r="O22" s="181"/>
    </row>
    <row r="23" spans="1:15" ht="13.5" customHeight="1">
      <c r="A23" s="176"/>
      <c r="B23" s="177"/>
      <c r="C23" s="178"/>
      <c r="D23" s="185" t="s">
        <v>238</v>
      </c>
      <c r="E23" s="186">
        <f>J23</f>
        <v>0</v>
      </c>
      <c r="F23" s="181"/>
      <c r="G23" s="182"/>
      <c r="H23" s="186">
        <f>+H21</f>
        <v>0</v>
      </c>
      <c r="I23" s="186">
        <f>+I21</f>
        <v>0</v>
      </c>
      <c r="J23" s="186">
        <f>+J21</f>
        <v>0</v>
      </c>
      <c r="K23" s="183"/>
      <c r="L23" s="187">
        <f>+L21</f>
        <v>1.3499999999999998E-2</v>
      </c>
      <c r="M23" s="180"/>
      <c r="N23" s="188">
        <f>+N21</f>
        <v>0</v>
      </c>
      <c r="O23" s="181"/>
    </row>
    <row r="24" spans="1:15">
      <c r="A24" s="176"/>
      <c r="B24" s="177"/>
      <c r="C24" s="178"/>
      <c r="D24" s="179"/>
      <c r="E24" s="180"/>
      <c r="F24" s="181"/>
      <c r="G24" s="182"/>
      <c r="H24" s="182"/>
      <c r="I24" s="182"/>
      <c r="J24" s="182"/>
      <c r="K24" s="183"/>
      <c r="L24" s="183"/>
      <c r="M24" s="180"/>
      <c r="N24" s="180"/>
      <c r="O24" s="181"/>
    </row>
    <row r="25" spans="1:15" ht="18" customHeight="1">
      <c r="A25" s="176"/>
      <c r="B25" s="177"/>
      <c r="C25" s="178"/>
      <c r="D25" s="189" t="s">
        <v>239</v>
      </c>
      <c r="E25" s="186">
        <f>J25</f>
        <v>0</v>
      </c>
      <c r="F25" s="181"/>
      <c r="G25" s="182"/>
      <c r="H25" s="186">
        <f>+H16+H23</f>
        <v>0</v>
      </c>
      <c r="I25" s="186">
        <f>+I16+I23</f>
        <v>0</v>
      </c>
      <c r="J25" s="186">
        <f>+J16+J23</f>
        <v>0</v>
      </c>
      <c r="K25" s="183"/>
      <c r="L25" s="187">
        <f>+L16+L23</f>
        <v>1.3631999999999998E-2</v>
      </c>
      <c r="M25" s="180"/>
      <c r="N25" s="188">
        <f>+N16+N23</f>
        <v>0</v>
      </c>
      <c r="O25" s="181"/>
    </row>
  </sheetData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K55"/>
  <sheetViews>
    <sheetView showGridLines="0" topLeftCell="A31" workbookViewId="0">
      <selection activeCell="G50" sqref="G50"/>
    </sheetView>
  </sheetViews>
  <sheetFormatPr defaultColWidth="9.109375" defaultRowHeight="10.199999999999999"/>
  <cols>
    <col min="1" max="1" width="2.6640625" style="95" customWidth="1"/>
    <col min="2" max="2" width="3.6640625" style="96" customWidth="1"/>
    <col min="3" max="3" width="7.6640625" style="97" customWidth="1"/>
    <col min="4" max="4" width="35.6640625" style="98" customWidth="1"/>
    <col min="5" max="5" width="6.5546875" style="99" customWidth="1"/>
    <col min="6" max="6" width="5.33203125" style="100" customWidth="1"/>
    <col min="7" max="7" width="7.33203125" style="101" customWidth="1"/>
    <col min="8" max="9" width="8.109375" style="101" customWidth="1"/>
    <col min="10" max="10" width="8.33203125" style="101" customWidth="1"/>
    <col min="11" max="11" width="7.44140625" style="102" hidden="1" customWidth="1"/>
    <col min="12" max="12" width="8.33203125" style="102" hidden="1" customWidth="1"/>
    <col min="13" max="13" width="9.109375" style="99" hidden="1" customWidth="1"/>
    <col min="14" max="14" width="7" style="99" hidden="1" customWidth="1"/>
    <col min="15" max="15" width="2.88671875" style="100" customWidth="1"/>
    <col min="16" max="16" width="12.6640625" style="100" hidden="1" customWidth="1"/>
    <col min="17" max="19" width="13.33203125" style="99" hidden="1" customWidth="1"/>
    <col min="20" max="20" width="10.5546875" style="103" hidden="1" customWidth="1"/>
    <col min="21" max="21" width="10.33203125" style="103" hidden="1" customWidth="1"/>
    <col min="22" max="22" width="5.6640625" style="103" hidden="1" customWidth="1"/>
    <col min="23" max="23" width="9.109375" style="104" hidden="1" customWidth="1"/>
    <col min="24" max="25" width="5.6640625" style="100" hidden="1" customWidth="1"/>
    <col min="26" max="26" width="7.5546875" style="100" hidden="1" customWidth="1"/>
    <col min="27" max="27" width="24.88671875" style="100" hidden="1" customWidth="1"/>
    <col min="28" max="28" width="4.33203125" style="100" hidden="1" customWidth="1"/>
    <col min="29" max="29" width="8.33203125" style="100" hidden="1" customWidth="1"/>
    <col min="30" max="30" width="8.6640625" style="100" hidden="1" customWidth="1"/>
    <col min="31" max="34" width="9.109375" style="100" hidden="1" customWidth="1"/>
    <col min="35" max="35" width="3.109375" style="86" customWidth="1"/>
    <col min="36" max="37" width="0" style="86" hidden="1" customWidth="1"/>
    <col min="38" max="16384" width="9.109375" style="86"/>
  </cols>
  <sheetData>
    <row r="1" spans="1:37">
      <c r="A1" s="90" t="s">
        <v>244</v>
      </c>
      <c r="B1" s="86"/>
      <c r="C1" s="86"/>
      <c r="D1" s="86"/>
      <c r="E1" s="90" t="s">
        <v>320</v>
      </c>
      <c r="F1" s="86"/>
      <c r="G1" s="87"/>
      <c r="H1" s="86"/>
      <c r="I1" s="86"/>
      <c r="J1" s="87"/>
      <c r="K1" s="88"/>
      <c r="L1" s="86"/>
      <c r="M1" s="86"/>
      <c r="N1" s="86"/>
      <c r="O1" s="86"/>
      <c r="P1" s="86"/>
      <c r="Q1" s="89"/>
      <c r="R1" s="89"/>
      <c r="S1" s="89"/>
      <c r="T1" s="86"/>
      <c r="U1" s="86"/>
      <c r="V1" s="86"/>
      <c r="W1" s="86"/>
      <c r="X1" s="86"/>
      <c r="Y1" s="86"/>
      <c r="Z1" s="83" t="s">
        <v>4</v>
      </c>
      <c r="AA1" s="83" t="s">
        <v>5</v>
      </c>
      <c r="AB1" s="83" t="s">
        <v>6</v>
      </c>
      <c r="AC1" s="83" t="s">
        <v>7</v>
      </c>
      <c r="AD1" s="83" t="s">
        <v>8</v>
      </c>
      <c r="AE1" s="125" t="s">
        <v>9</v>
      </c>
      <c r="AF1" s="126" t="s">
        <v>10</v>
      </c>
      <c r="AG1" s="86"/>
      <c r="AH1" s="86"/>
    </row>
    <row r="2" spans="1:37">
      <c r="A2" s="90" t="s">
        <v>11</v>
      </c>
      <c r="B2" s="86"/>
      <c r="C2" s="86"/>
      <c r="D2" s="86"/>
      <c r="E2" s="90" t="s">
        <v>111</v>
      </c>
      <c r="F2" s="86"/>
      <c r="G2" s="87"/>
      <c r="H2" s="105"/>
      <c r="I2" s="86"/>
      <c r="J2" s="87"/>
      <c r="K2" s="88"/>
      <c r="L2" s="86"/>
      <c r="M2" s="86"/>
      <c r="N2" s="86"/>
      <c r="O2" s="86"/>
      <c r="P2" s="86"/>
      <c r="Q2" s="89"/>
      <c r="R2" s="89"/>
      <c r="S2" s="89"/>
      <c r="T2" s="86"/>
      <c r="U2" s="86"/>
      <c r="V2" s="86"/>
      <c r="W2" s="86"/>
      <c r="X2" s="86"/>
      <c r="Y2" s="86"/>
      <c r="Z2" s="83" t="s">
        <v>12</v>
      </c>
      <c r="AA2" s="84" t="s">
        <v>13</v>
      </c>
      <c r="AB2" s="84" t="s">
        <v>14</v>
      </c>
      <c r="AC2" s="84"/>
      <c r="AD2" s="85"/>
      <c r="AE2" s="125">
        <v>1</v>
      </c>
      <c r="AF2" s="127">
        <v>123.5</v>
      </c>
      <c r="AG2" s="86"/>
      <c r="AH2" s="86"/>
    </row>
    <row r="3" spans="1:37">
      <c r="A3" s="90" t="s">
        <v>245</v>
      </c>
      <c r="B3" s="86"/>
      <c r="C3" s="86"/>
      <c r="D3" s="86"/>
      <c r="E3" s="90" t="s">
        <v>316</v>
      </c>
      <c r="F3" s="86"/>
      <c r="G3" s="87"/>
      <c r="H3" s="86"/>
      <c r="I3" s="86"/>
      <c r="J3" s="87"/>
      <c r="K3" s="88"/>
      <c r="L3" s="86"/>
      <c r="M3" s="86"/>
      <c r="N3" s="86"/>
      <c r="O3" s="86"/>
      <c r="P3" s="86"/>
      <c r="Q3" s="89"/>
      <c r="R3" s="89"/>
      <c r="S3" s="89"/>
      <c r="T3" s="86"/>
      <c r="U3" s="86"/>
      <c r="V3" s="86"/>
      <c r="W3" s="86"/>
      <c r="X3" s="86"/>
      <c r="Y3" s="86"/>
      <c r="Z3" s="83" t="s">
        <v>15</v>
      </c>
      <c r="AA3" s="84" t="s">
        <v>16</v>
      </c>
      <c r="AB3" s="84" t="s">
        <v>14</v>
      </c>
      <c r="AC3" s="84" t="s">
        <v>17</v>
      </c>
      <c r="AD3" s="85" t="s">
        <v>18</v>
      </c>
      <c r="AE3" s="125">
        <v>2</v>
      </c>
      <c r="AF3" s="128">
        <v>123.46</v>
      </c>
      <c r="AG3" s="86"/>
      <c r="AH3" s="86"/>
    </row>
    <row r="4" spans="1:37" ht="5.25" customHeight="1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9"/>
      <c r="R4" s="89"/>
      <c r="S4" s="89"/>
      <c r="T4" s="86"/>
      <c r="U4" s="86"/>
      <c r="V4" s="86"/>
      <c r="W4" s="86"/>
      <c r="X4" s="86"/>
      <c r="Y4" s="86"/>
      <c r="Z4" s="83" t="s">
        <v>19</v>
      </c>
      <c r="AA4" s="84" t="s">
        <v>20</v>
      </c>
      <c r="AB4" s="84" t="s">
        <v>14</v>
      </c>
      <c r="AC4" s="84"/>
      <c r="AD4" s="85"/>
      <c r="AE4" s="125">
        <v>3</v>
      </c>
      <c r="AF4" s="129">
        <v>123.45699999999999</v>
      </c>
      <c r="AG4" s="86"/>
      <c r="AH4" s="86"/>
    </row>
    <row r="5" spans="1:37">
      <c r="A5" s="90" t="s">
        <v>247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9"/>
      <c r="R5" s="89"/>
      <c r="S5" s="89"/>
      <c r="T5" s="86"/>
      <c r="U5" s="86"/>
      <c r="V5" s="86"/>
      <c r="W5" s="86"/>
      <c r="X5" s="86"/>
      <c r="Y5" s="86"/>
      <c r="Z5" s="83" t="s">
        <v>21</v>
      </c>
      <c r="AA5" s="84" t="s">
        <v>16</v>
      </c>
      <c r="AB5" s="84" t="s">
        <v>14</v>
      </c>
      <c r="AC5" s="84" t="s">
        <v>17</v>
      </c>
      <c r="AD5" s="85" t="s">
        <v>18</v>
      </c>
      <c r="AE5" s="125">
        <v>4</v>
      </c>
      <c r="AF5" s="130">
        <v>123.4567</v>
      </c>
      <c r="AG5" s="86"/>
      <c r="AH5" s="86"/>
    </row>
    <row r="6" spans="1:37" ht="5.25" customHeight="1">
      <c r="A6" s="90"/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9"/>
      <c r="R6" s="89"/>
      <c r="S6" s="89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</row>
    <row r="7" spans="1:37" ht="13.8">
      <c r="A7" s="86"/>
      <c r="B7" s="106"/>
      <c r="C7" s="107"/>
      <c r="D7" s="91" t="s">
        <v>306</v>
      </c>
      <c r="E7" s="89"/>
      <c r="F7" s="86"/>
      <c r="G7" s="87"/>
      <c r="H7" s="87"/>
      <c r="I7" s="87"/>
      <c r="J7" s="87"/>
      <c r="K7" s="88"/>
      <c r="L7" s="88"/>
      <c r="M7" s="89"/>
      <c r="N7" s="89"/>
      <c r="O7" s="86"/>
      <c r="P7" s="86"/>
      <c r="Q7" s="89"/>
      <c r="R7" s="89"/>
      <c r="S7" s="89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</row>
    <row r="8" spans="1:37">
      <c r="A8" s="92" t="s">
        <v>22</v>
      </c>
      <c r="B8" s="92" t="s">
        <v>23</v>
      </c>
      <c r="C8" s="92" t="s">
        <v>24</v>
      </c>
      <c r="D8" s="92" t="s">
        <v>25</v>
      </c>
      <c r="E8" s="92" t="s">
        <v>26</v>
      </c>
      <c r="F8" s="92" t="s">
        <v>27</v>
      </c>
      <c r="G8" s="92" t="s">
        <v>28</v>
      </c>
      <c r="H8" s="92" t="s">
        <v>29</v>
      </c>
      <c r="I8" s="92" t="s">
        <v>30</v>
      </c>
      <c r="J8" s="92" t="s">
        <v>31</v>
      </c>
      <c r="K8" s="109" t="s">
        <v>32</v>
      </c>
      <c r="L8" s="110"/>
      <c r="M8" s="111" t="s">
        <v>33</v>
      </c>
      <c r="N8" s="110"/>
      <c r="O8" s="92" t="s">
        <v>3</v>
      </c>
      <c r="P8" s="112" t="s">
        <v>34</v>
      </c>
      <c r="Q8" s="115" t="s">
        <v>26</v>
      </c>
      <c r="R8" s="115" t="s">
        <v>26</v>
      </c>
      <c r="S8" s="112" t="s">
        <v>26</v>
      </c>
      <c r="T8" s="116" t="s">
        <v>35</v>
      </c>
      <c r="U8" s="117" t="s">
        <v>36</v>
      </c>
      <c r="V8" s="118" t="s">
        <v>37</v>
      </c>
      <c r="W8" s="92" t="s">
        <v>38</v>
      </c>
      <c r="X8" s="92" t="s">
        <v>39</v>
      </c>
      <c r="Y8" s="92" t="s">
        <v>40</v>
      </c>
      <c r="Z8" s="131" t="s">
        <v>41</v>
      </c>
      <c r="AA8" s="131" t="s">
        <v>42</v>
      </c>
      <c r="AB8" s="92" t="s">
        <v>37</v>
      </c>
      <c r="AC8" s="92" t="s">
        <v>43</v>
      </c>
      <c r="AD8" s="92" t="s">
        <v>44</v>
      </c>
      <c r="AE8" s="132" t="s">
        <v>45</v>
      </c>
      <c r="AF8" s="132" t="s">
        <v>46</v>
      </c>
      <c r="AG8" s="132" t="s">
        <v>26</v>
      </c>
      <c r="AH8" s="132" t="s">
        <v>47</v>
      </c>
      <c r="AJ8" s="86" t="s">
        <v>128</v>
      </c>
      <c r="AK8" s="86" t="s">
        <v>130</v>
      </c>
    </row>
    <row r="9" spans="1:37">
      <c r="A9" s="94" t="s">
        <v>48</v>
      </c>
      <c r="B9" s="94" t="s">
        <v>49</v>
      </c>
      <c r="C9" s="108"/>
      <c r="D9" s="94" t="s">
        <v>50</v>
      </c>
      <c r="E9" s="94" t="s">
        <v>51</v>
      </c>
      <c r="F9" s="94" t="s">
        <v>52</v>
      </c>
      <c r="G9" s="94" t="s">
        <v>53</v>
      </c>
      <c r="H9" s="94" t="s">
        <v>54</v>
      </c>
      <c r="I9" s="94" t="s">
        <v>55</v>
      </c>
      <c r="J9" s="94"/>
      <c r="K9" s="94" t="s">
        <v>28</v>
      </c>
      <c r="L9" s="94" t="s">
        <v>31</v>
      </c>
      <c r="M9" s="113" t="s">
        <v>28</v>
      </c>
      <c r="N9" s="94" t="s">
        <v>31</v>
      </c>
      <c r="O9" s="94" t="s">
        <v>56</v>
      </c>
      <c r="P9" s="114"/>
      <c r="Q9" s="119" t="s">
        <v>57</v>
      </c>
      <c r="R9" s="119" t="s">
        <v>58</v>
      </c>
      <c r="S9" s="114" t="s">
        <v>59</v>
      </c>
      <c r="T9" s="120" t="s">
        <v>60</v>
      </c>
      <c r="U9" s="121" t="s">
        <v>61</v>
      </c>
      <c r="V9" s="122" t="s">
        <v>62</v>
      </c>
      <c r="W9" s="123"/>
      <c r="X9" s="124"/>
      <c r="Y9" s="124"/>
      <c r="Z9" s="133" t="s">
        <v>63</v>
      </c>
      <c r="AA9" s="133" t="s">
        <v>48</v>
      </c>
      <c r="AB9" s="94" t="s">
        <v>64</v>
      </c>
      <c r="AC9" s="124"/>
      <c r="AD9" s="124"/>
      <c r="AE9" s="134"/>
      <c r="AF9" s="134"/>
      <c r="AG9" s="134"/>
      <c r="AH9" s="134"/>
      <c r="AJ9" s="86" t="s">
        <v>129</v>
      </c>
      <c r="AK9" s="86" t="s">
        <v>131</v>
      </c>
    </row>
    <row r="10" spans="1:37" ht="6" customHeight="1"/>
    <row r="11" spans="1:37">
      <c r="B11" s="144" t="s">
        <v>132</v>
      </c>
    </row>
    <row r="12" spans="1:37">
      <c r="B12" s="97" t="s">
        <v>133</v>
      </c>
    </row>
    <row r="13" spans="1:37">
      <c r="A13" s="95">
        <v>1</v>
      </c>
      <c r="B13" s="96" t="s">
        <v>134</v>
      </c>
      <c r="C13" s="97" t="s">
        <v>135</v>
      </c>
      <c r="D13" s="98" t="s">
        <v>136</v>
      </c>
      <c r="E13" s="99">
        <v>42</v>
      </c>
      <c r="F13" s="100" t="s">
        <v>137</v>
      </c>
      <c r="H13" s="101">
        <f>ROUND(E13*G13,2)</f>
        <v>0</v>
      </c>
      <c r="J13" s="101">
        <f>ROUND(E13*G13,2)</f>
        <v>0</v>
      </c>
      <c r="L13" s="102">
        <f>E13*K13</f>
        <v>0</v>
      </c>
      <c r="N13" s="99">
        <f>E13*M13</f>
        <v>0</v>
      </c>
      <c r="O13" s="100">
        <v>20</v>
      </c>
      <c r="P13" s="100" t="s">
        <v>138</v>
      </c>
      <c r="V13" s="103" t="s">
        <v>102</v>
      </c>
      <c r="W13" s="104">
        <v>0.71399999999999997</v>
      </c>
      <c r="X13" s="97" t="s">
        <v>139</v>
      </c>
      <c r="Y13" s="97" t="s">
        <v>135</v>
      </c>
      <c r="Z13" s="100" t="s">
        <v>140</v>
      </c>
      <c r="AB13" s="100">
        <v>7</v>
      </c>
      <c r="AJ13" s="86" t="s">
        <v>141</v>
      </c>
      <c r="AK13" s="86" t="s">
        <v>142</v>
      </c>
    </row>
    <row r="14" spans="1:37" ht="12" customHeight="1">
      <c r="D14" s="145" t="s">
        <v>143</v>
      </c>
      <c r="E14" s="146">
        <f>J14</f>
        <v>0</v>
      </c>
      <c r="H14" s="146">
        <f>SUM(H11:H13)</f>
        <v>0</v>
      </c>
      <c r="I14" s="146">
        <f>SUM(I11:I13)</f>
        <v>0</v>
      </c>
      <c r="J14" s="146">
        <f>SUM(J11:J13)</f>
        <v>0</v>
      </c>
      <c r="L14" s="147">
        <f>SUM(L11:L13)</f>
        <v>0</v>
      </c>
      <c r="N14" s="148">
        <f>SUM(N11:N13)</f>
        <v>0</v>
      </c>
      <c r="W14" s="104">
        <f>SUM(W11:W13)</f>
        <v>0.71399999999999997</v>
      </c>
    </row>
    <row r="15" spans="1:37" ht="7.5" customHeight="1"/>
    <row r="16" spans="1:37">
      <c r="B16" s="97" t="s">
        <v>144</v>
      </c>
    </row>
    <row r="17" spans="1:37">
      <c r="A17" s="95">
        <v>2</v>
      </c>
      <c r="B17" s="96" t="s">
        <v>145</v>
      </c>
      <c r="C17" s="97" t="s">
        <v>146</v>
      </c>
      <c r="D17" s="98" t="s">
        <v>147</v>
      </c>
      <c r="E17" s="99">
        <v>27</v>
      </c>
      <c r="F17" s="100" t="s">
        <v>137</v>
      </c>
      <c r="H17" s="101">
        <f>ROUND(E17*G17,2)</f>
        <v>0</v>
      </c>
      <c r="J17" s="101">
        <f>ROUND(E17*G17,2)</f>
        <v>0</v>
      </c>
      <c r="K17" s="102">
        <v>7.3999999999999999E-4</v>
      </c>
      <c r="L17" s="102">
        <f>E17*K17</f>
        <v>1.9980000000000001E-2</v>
      </c>
      <c r="N17" s="99">
        <f>E17*M17</f>
        <v>0</v>
      </c>
      <c r="O17" s="100">
        <v>20</v>
      </c>
      <c r="P17" s="100" t="s">
        <v>138</v>
      </c>
      <c r="V17" s="103" t="s">
        <v>102</v>
      </c>
      <c r="W17" s="104">
        <v>6.6689999999999996</v>
      </c>
      <c r="X17" s="97" t="s">
        <v>148</v>
      </c>
      <c r="Y17" s="97" t="s">
        <v>146</v>
      </c>
      <c r="Z17" s="100" t="s">
        <v>149</v>
      </c>
      <c r="AB17" s="100">
        <v>7</v>
      </c>
      <c r="AJ17" s="86" t="s">
        <v>141</v>
      </c>
      <c r="AK17" s="86" t="s">
        <v>142</v>
      </c>
    </row>
    <row r="18" spans="1:37">
      <c r="A18" s="95">
        <v>3</v>
      </c>
      <c r="B18" s="96" t="s">
        <v>145</v>
      </c>
      <c r="C18" s="97" t="s">
        <v>150</v>
      </c>
      <c r="D18" s="98" t="s">
        <v>151</v>
      </c>
      <c r="E18" s="99">
        <v>21</v>
      </c>
      <c r="F18" s="100" t="s">
        <v>137</v>
      </c>
      <c r="H18" s="101">
        <f>ROUND(E18*G18,2)</f>
        <v>0</v>
      </c>
      <c r="J18" s="101">
        <f>ROUND(E18*G18,2)</f>
        <v>0</v>
      </c>
      <c r="K18" s="102">
        <v>5.2569999999999999E-2</v>
      </c>
      <c r="L18" s="102">
        <f>E18*K18</f>
        <v>1.1039699999999999</v>
      </c>
      <c r="N18" s="99">
        <f>E18*M18</f>
        <v>0</v>
      </c>
      <c r="O18" s="100">
        <v>20</v>
      </c>
      <c r="P18" s="100" t="s">
        <v>138</v>
      </c>
      <c r="V18" s="103" t="s">
        <v>102</v>
      </c>
      <c r="W18" s="104">
        <v>21.315000000000001</v>
      </c>
      <c r="X18" s="97" t="s">
        <v>152</v>
      </c>
      <c r="Y18" s="97" t="s">
        <v>150</v>
      </c>
      <c r="Z18" s="100" t="s">
        <v>153</v>
      </c>
      <c r="AB18" s="100">
        <v>7</v>
      </c>
      <c r="AJ18" s="86" t="s">
        <v>141</v>
      </c>
      <c r="AK18" s="86" t="s">
        <v>142</v>
      </c>
    </row>
    <row r="19" spans="1:37" ht="20.399999999999999">
      <c r="A19" s="95">
        <v>4</v>
      </c>
      <c r="B19" s="96" t="s">
        <v>154</v>
      </c>
      <c r="C19" s="97" t="s">
        <v>155</v>
      </c>
      <c r="D19" s="98" t="s">
        <v>156</v>
      </c>
      <c r="E19" s="99">
        <v>6</v>
      </c>
      <c r="F19" s="100" t="s">
        <v>137</v>
      </c>
      <c r="H19" s="101">
        <f>ROUND(E19*G19,2)</f>
        <v>0</v>
      </c>
      <c r="J19" s="101">
        <f>ROUND(E19*G19,2)</f>
        <v>0</v>
      </c>
      <c r="K19" s="102">
        <v>3.7449999999999997E-2</v>
      </c>
      <c r="L19" s="102">
        <f>E19*K19</f>
        <v>0.22469999999999998</v>
      </c>
      <c r="N19" s="99">
        <f>E19*M19</f>
        <v>0</v>
      </c>
      <c r="O19" s="100">
        <v>20</v>
      </c>
      <c r="P19" s="100" t="s">
        <v>138</v>
      </c>
      <c r="V19" s="103" t="s">
        <v>102</v>
      </c>
      <c r="W19" s="104">
        <v>1.98</v>
      </c>
      <c r="X19" s="97" t="s">
        <v>157</v>
      </c>
      <c r="Y19" s="97" t="s">
        <v>155</v>
      </c>
      <c r="Z19" s="100" t="s">
        <v>153</v>
      </c>
      <c r="AB19" s="100">
        <v>1</v>
      </c>
      <c r="AJ19" s="86" t="s">
        <v>141</v>
      </c>
      <c r="AK19" s="86" t="s">
        <v>142</v>
      </c>
    </row>
    <row r="20" spans="1:37">
      <c r="A20" s="95">
        <v>5</v>
      </c>
      <c r="B20" s="96" t="s">
        <v>145</v>
      </c>
      <c r="C20" s="97" t="s">
        <v>158</v>
      </c>
      <c r="D20" s="98" t="s">
        <v>159</v>
      </c>
      <c r="E20" s="99">
        <v>21</v>
      </c>
      <c r="F20" s="100" t="s">
        <v>137</v>
      </c>
      <c r="H20" s="101">
        <f>ROUND(E20*G20,2)</f>
        <v>0</v>
      </c>
      <c r="J20" s="101">
        <f>ROUND(E20*G20,2)</f>
        <v>0</v>
      </c>
      <c r="K20" s="102">
        <v>2.4000000000000001E-4</v>
      </c>
      <c r="L20" s="102">
        <f>E20*K20</f>
        <v>5.0400000000000002E-3</v>
      </c>
      <c r="N20" s="99">
        <f>E20*M20</f>
        <v>0</v>
      </c>
      <c r="O20" s="100">
        <v>20</v>
      </c>
      <c r="P20" s="100" t="s">
        <v>138</v>
      </c>
      <c r="V20" s="103" t="s">
        <v>102</v>
      </c>
      <c r="W20" s="104">
        <v>1.9530000000000001</v>
      </c>
      <c r="X20" s="97" t="s">
        <v>160</v>
      </c>
      <c r="Y20" s="97" t="s">
        <v>158</v>
      </c>
      <c r="Z20" s="100" t="s">
        <v>149</v>
      </c>
      <c r="AB20" s="100">
        <v>1</v>
      </c>
      <c r="AJ20" s="86" t="s">
        <v>141</v>
      </c>
      <c r="AK20" s="86" t="s">
        <v>142</v>
      </c>
    </row>
    <row r="21" spans="1:37">
      <c r="A21" s="95">
        <v>6</v>
      </c>
      <c r="B21" s="96" t="s">
        <v>145</v>
      </c>
      <c r="C21" s="97" t="s">
        <v>161</v>
      </c>
      <c r="D21" s="98" t="s">
        <v>162</v>
      </c>
      <c r="E21" s="99">
        <v>21</v>
      </c>
      <c r="F21" s="100" t="s">
        <v>137</v>
      </c>
      <c r="H21" s="101">
        <f>ROUND(E21*G21,2)</f>
        <v>0</v>
      </c>
      <c r="J21" s="101">
        <f>ROUND(E21*G21,2)</f>
        <v>0</v>
      </c>
      <c r="K21" s="102">
        <v>1.2999999999999999E-4</v>
      </c>
      <c r="L21" s="102">
        <f>E21*K21</f>
        <v>2.7299999999999998E-3</v>
      </c>
      <c r="N21" s="99">
        <f>E21*M21</f>
        <v>0</v>
      </c>
      <c r="O21" s="100">
        <v>20</v>
      </c>
      <c r="P21" s="100" t="s">
        <v>138</v>
      </c>
      <c r="V21" s="103" t="s">
        <v>102</v>
      </c>
      <c r="W21" s="104">
        <v>7.14</v>
      </c>
      <c r="X21" s="97" t="s">
        <v>163</v>
      </c>
      <c r="Y21" s="97" t="s">
        <v>161</v>
      </c>
      <c r="Z21" s="100" t="s">
        <v>153</v>
      </c>
      <c r="AB21" s="100">
        <v>1</v>
      </c>
      <c r="AJ21" s="86" t="s">
        <v>141</v>
      </c>
      <c r="AK21" s="86" t="s">
        <v>142</v>
      </c>
    </row>
    <row r="22" spans="1:37">
      <c r="D22" s="145" t="s">
        <v>164</v>
      </c>
      <c r="E22" s="146">
        <f>J22</f>
        <v>0</v>
      </c>
      <c r="H22" s="146">
        <f>SUM(H16:H21)</f>
        <v>0</v>
      </c>
      <c r="I22" s="146">
        <f>SUM(I16:I21)</f>
        <v>0</v>
      </c>
      <c r="J22" s="146">
        <f>SUM(J16:J21)</f>
        <v>0</v>
      </c>
      <c r="L22" s="147">
        <f>SUM(L16:L21)</f>
        <v>1.3564199999999997</v>
      </c>
      <c r="N22" s="148">
        <f>SUM(N16:N21)</f>
        <v>0</v>
      </c>
      <c r="W22" s="104">
        <f>SUM(W16:W21)</f>
        <v>39.057000000000002</v>
      </c>
    </row>
    <row r="23" spans="1:37" ht="5.25" customHeight="1"/>
    <row r="24" spans="1:37">
      <c r="B24" s="97" t="s">
        <v>165</v>
      </c>
    </row>
    <row r="25" spans="1:37" ht="20.399999999999999">
      <c r="A25" s="95">
        <v>7</v>
      </c>
      <c r="B25" s="96" t="s">
        <v>166</v>
      </c>
      <c r="C25" s="97" t="s">
        <v>167</v>
      </c>
      <c r="D25" s="98" t="s">
        <v>168</v>
      </c>
      <c r="E25" s="99">
        <v>18</v>
      </c>
      <c r="F25" s="100" t="s">
        <v>137</v>
      </c>
      <c r="H25" s="101">
        <f t="shared" ref="H25:H35" si="0">ROUND(E25*G25,2)</f>
        <v>0</v>
      </c>
      <c r="J25" s="101">
        <f t="shared" ref="J25:J35" si="1">ROUND(E25*G25,2)</f>
        <v>0</v>
      </c>
      <c r="L25" s="102">
        <f t="shared" ref="L25:L35" si="2">E25*K25</f>
        <v>0</v>
      </c>
      <c r="N25" s="99">
        <f t="shared" ref="N25:N35" si="3">E25*M25</f>
        <v>0</v>
      </c>
      <c r="O25" s="100">
        <v>20</v>
      </c>
      <c r="P25" s="100" t="s">
        <v>138</v>
      </c>
      <c r="V25" s="103" t="s">
        <v>102</v>
      </c>
      <c r="W25" s="104">
        <v>3.3660000000000001</v>
      </c>
      <c r="X25" s="97" t="s">
        <v>169</v>
      </c>
      <c r="Y25" s="97" t="s">
        <v>167</v>
      </c>
      <c r="Z25" s="100" t="s">
        <v>170</v>
      </c>
      <c r="AB25" s="100">
        <v>1</v>
      </c>
      <c r="AJ25" s="86" t="s">
        <v>141</v>
      </c>
      <c r="AK25" s="86" t="s">
        <v>142</v>
      </c>
    </row>
    <row r="26" spans="1:37" ht="20.399999999999999">
      <c r="A26" s="95">
        <v>8</v>
      </c>
      <c r="B26" s="96" t="s">
        <v>166</v>
      </c>
      <c r="C26" s="97" t="s">
        <v>171</v>
      </c>
      <c r="D26" s="98" t="s">
        <v>172</v>
      </c>
      <c r="E26" s="99">
        <v>18</v>
      </c>
      <c r="F26" s="100" t="s">
        <v>137</v>
      </c>
      <c r="H26" s="101">
        <f t="shared" si="0"/>
        <v>0</v>
      </c>
      <c r="J26" s="101">
        <f t="shared" si="1"/>
        <v>0</v>
      </c>
      <c r="L26" s="102">
        <f t="shared" si="2"/>
        <v>0</v>
      </c>
      <c r="N26" s="99">
        <f t="shared" si="3"/>
        <v>0</v>
      </c>
      <c r="O26" s="100">
        <v>20</v>
      </c>
      <c r="P26" s="100" t="s">
        <v>138</v>
      </c>
      <c r="V26" s="103" t="s">
        <v>102</v>
      </c>
      <c r="W26" s="104">
        <v>1.9259999999999999</v>
      </c>
      <c r="X26" s="97" t="s">
        <v>173</v>
      </c>
      <c r="Y26" s="97" t="s">
        <v>171</v>
      </c>
      <c r="Z26" s="100" t="s">
        <v>170</v>
      </c>
      <c r="AB26" s="100">
        <v>1</v>
      </c>
      <c r="AJ26" s="86" t="s">
        <v>141</v>
      </c>
      <c r="AK26" s="86" t="s">
        <v>142</v>
      </c>
    </row>
    <row r="27" spans="1:37">
      <c r="A27" s="95">
        <v>9</v>
      </c>
      <c r="B27" s="96" t="s">
        <v>174</v>
      </c>
      <c r="C27" s="97" t="s">
        <v>175</v>
      </c>
      <c r="D27" s="98" t="s">
        <v>176</v>
      </c>
      <c r="E27" s="99">
        <v>6.83</v>
      </c>
      <c r="F27" s="100" t="s">
        <v>177</v>
      </c>
      <c r="H27" s="101">
        <f t="shared" si="0"/>
        <v>0</v>
      </c>
      <c r="J27" s="101">
        <f t="shared" si="1"/>
        <v>0</v>
      </c>
      <c r="K27" s="102">
        <v>1.31E-3</v>
      </c>
      <c r="L27" s="102">
        <f t="shared" si="2"/>
        <v>8.9473E-3</v>
      </c>
      <c r="M27" s="99">
        <v>2</v>
      </c>
      <c r="N27" s="99">
        <f t="shared" si="3"/>
        <v>13.66</v>
      </c>
      <c r="O27" s="100">
        <v>20</v>
      </c>
      <c r="P27" s="100" t="s">
        <v>138</v>
      </c>
      <c r="V27" s="103" t="s">
        <v>102</v>
      </c>
      <c r="W27" s="104">
        <v>12.308</v>
      </c>
      <c r="X27" s="97" t="s">
        <v>178</v>
      </c>
      <c r="Y27" s="97" t="s">
        <v>175</v>
      </c>
      <c r="Z27" s="100" t="s">
        <v>179</v>
      </c>
      <c r="AB27" s="100">
        <v>7</v>
      </c>
      <c r="AJ27" s="86" t="s">
        <v>141</v>
      </c>
      <c r="AK27" s="86" t="s">
        <v>142</v>
      </c>
    </row>
    <row r="28" spans="1:37">
      <c r="A28" s="95">
        <v>10</v>
      </c>
      <c r="B28" s="96" t="s">
        <v>174</v>
      </c>
      <c r="C28" s="97" t="s">
        <v>180</v>
      </c>
      <c r="D28" s="98" t="s">
        <v>181</v>
      </c>
      <c r="E28" s="99">
        <v>9.36</v>
      </c>
      <c r="F28" s="100" t="s">
        <v>177</v>
      </c>
      <c r="H28" s="101">
        <f t="shared" si="0"/>
        <v>0</v>
      </c>
      <c r="J28" s="101">
        <f t="shared" si="1"/>
        <v>0</v>
      </c>
      <c r="K28" s="102">
        <v>7.5900000000000004E-3</v>
      </c>
      <c r="L28" s="102">
        <f t="shared" si="2"/>
        <v>7.1042400000000006E-2</v>
      </c>
      <c r="M28" s="99">
        <v>2.1</v>
      </c>
      <c r="N28" s="99">
        <f t="shared" si="3"/>
        <v>19.655999999999999</v>
      </c>
      <c r="O28" s="100">
        <v>20</v>
      </c>
      <c r="P28" s="100" t="s">
        <v>138</v>
      </c>
      <c r="V28" s="103" t="s">
        <v>102</v>
      </c>
      <c r="W28" s="104">
        <v>70.799000000000007</v>
      </c>
      <c r="X28" s="97" t="s">
        <v>182</v>
      </c>
      <c r="Y28" s="97" t="s">
        <v>180</v>
      </c>
      <c r="Z28" s="100" t="s">
        <v>179</v>
      </c>
      <c r="AB28" s="100">
        <v>1</v>
      </c>
      <c r="AJ28" s="86" t="s">
        <v>141</v>
      </c>
      <c r="AK28" s="86" t="s">
        <v>142</v>
      </c>
    </row>
    <row r="29" spans="1:37">
      <c r="A29" s="95">
        <v>11</v>
      </c>
      <c r="B29" s="96" t="s">
        <v>174</v>
      </c>
      <c r="C29" s="97" t="s">
        <v>183</v>
      </c>
      <c r="D29" s="98" t="s">
        <v>184</v>
      </c>
      <c r="E29" s="99">
        <v>33.316000000000003</v>
      </c>
      <c r="F29" s="100" t="s">
        <v>185</v>
      </c>
      <c r="H29" s="101">
        <f t="shared" si="0"/>
        <v>0</v>
      </c>
      <c r="J29" s="101">
        <f t="shared" si="1"/>
        <v>0</v>
      </c>
      <c r="L29" s="102">
        <f t="shared" si="2"/>
        <v>0</v>
      </c>
      <c r="N29" s="99">
        <f t="shared" si="3"/>
        <v>0</v>
      </c>
      <c r="O29" s="100">
        <v>20</v>
      </c>
      <c r="P29" s="100" t="s">
        <v>138</v>
      </c>
      <c r="V29" s="103" t="s">
        <v>102</v>
      </c>
      <c r="W29" s="104">
        <v>18.024000000000001</v>
      </c>
      <c r="X29" s="97" t="s">
        <v>186</v>
      </c>
      <c r="Y29" s="97" t="s">
        <v>183</v>
      </c>
      <c r="Z29" s="100" t="s">
        <v>179</v>
      </c>
      <c r="AB29" s="100">
        <v>1</v>
      </c>
      <c r="AJ29" s="86" t="s">
        <v>141</v>
      </c>
      <c r="AK29" s="86" t="s">
        <v>142</v>
      </c>
    </row>
    <row r="30" spans="1:37">
      <c r="A30" s="95">
        <v>12</v>
      </c>
      <c r="B30" s="96" t="s">
        <v>174</v>
      </c>
      <c r="C30" s="97" t="s">
        <v>187</v>
      </c>
      <c r="D30" s="98" t="s">
        <v>188</v>
      </c>
      <c r="E30" s="99">
        <v>333.16</v>
      </c>
      <c r="F30" s="100" t="s">
        <v>185</v>
      </c>
      <c r="H30" s="101">
        <f t="shared" si="0"/>
        <v>0</v>
      </c>
      <c r="J30" s="101">
        <f t="shared" si="1"/>
        <v>0</v>
      </c>
      <c r="L30" s="102">
        <f t="shared" si="2"/>
        <v>0</v>
      </c>
      <c r="N30" s="99">
        <f t="shared" si="3"/>
        <v>0</v>
      </c>
      <c r="O30" s="100">
        <v>20</v>
      </c>
      <c r="P30" s="100" t="s">
        <v>138</v>
      </c>
      <c r="V30" s="103" t="s">
        <v>102</v>
      </c>
      <c r="X30" s="97" t="s">
        <v>189</v>
      </c>
      <c r="Y30" s="97" t="s">
        <v>187</v>
      </c>
      <c r="Z30" s="100" t="s">
        <v>179</v>
      </c>
      <c r="AB30" s="100">
        <v>1</v>
      </c>
      <c r="AJ30" s="86" t="s">
        <v>141</v>
      </c>
      <c r="AK30" s="86" t="s">
        <v>142</v>
      </c>
    </row>
    <row r="31" spans="1:37">
      <c r="A31" s="95">
        <v>13</v>
      </c>
      <c r="B31" s="96" t="s">
        <v>174</v>
      </c>
      <c r="C31" s="97" t="s">
        <v>190</v>
      </c>
      <c r="D31" s="98" t="s">
        <v>191</v>
      </c>
      <c r="E31" s="99">
        <v>33.316000000000003</v>
      </c>
      <c r="F31" s="100" t="s">
        <v>185</v>
      </c>
      <c r="H31" s="101">
        <f t="shared" si="0"/>
        <v>0</v>
      </c>
      <c r="J31" s="101">
        <f t="shared" si="1"/>
        <v>0</v>
      </c>
      <c r="L31" s="102">
        <f t="shared" si="2"/>
        <v>0</v>
      </c>
      <c r="N31" s="99">
        <f t="shared" si="3"/>
        <v>0</v>
      </c>
      <c r="O31" s="100">
        <v>20</v>
      </c>
      <c r="P31" s="100" t="s">
        <v>138</v>
      </c>
      <c r="V31" s="103" t="s">
        <v>102</v>
      </c>
      <c r="W31" s="104">
        <v>37.546999999999997</v>
      </c>
      <c r="X31" s="97" t="s">
        <v>192</v>
      </c>
      <c r="Y31" s="97" t="s">
        <v>190</v>
      </c>
      <c r="Z31" s="100" t="s">
        <v>179</v>
      </c>
      <c r="AB31" s="100">
        <v>1</v>
      </c>
      <c r="AJ31" s="86" t="s">
        <v>141</v>
      </c>
      <c r="AK31" s="86" t="s">
        <v>142</v>
      </c>
    </row>
    <row r="32" spans="1:37">
      <c r="A32" s="95">
        <v>14</v>
      </c>
      <c r="B32" s="96" t="s">
        <v>174</v>
      </c>
      <c r="C32" s="97" t="s">
        <v>193</v>
      </c>
      <c r="D32" s="98" t="s">
        <v>194</v>
      </c>
      <c r="E32" s="99">
        <v>333.16</v>
      </c>
      <c r="F32" s="100" t="s">
        <v>185</v>
      </c>
      <c r="H32" s="101">
        <f t="shared" si="0"/>
        <v>0</v>
      </c>
      <c r="J32" s="101">
        <f t="shared" si="1"/>
        <v>0</v>
      </c>
      <c r="L32" s="102">
        <f t="shared" si="2"/>
        <v>0</v>
      </c>
      <c r="N32" s="99">
        <f t="shared" si="3"/>
        <v>0</v>
      </c>
      <c r="O32" s="100">
        <v>20</v>
      </c>
      <c r="P32" s="100" t="s">
        <v>138</v>
      </c>
      <c r="V32" s="103" t="s">
        <v>102</v>
      </c>
      <c r="W32" s="104">
        <v>41.978000000000002</v>
      </c>
      <c r="X32" s="97" t="s">
        <v>195</v>
      </c>
      <c r="Y32" s="97" t="s">
        <v>193</v>
      </c>
      <c r="Z32" s="100" t="s">
        <v>179</v>
      </c>
      <c r="AB32" s="100">
        <v>1</v>
      </c>
      <c r="AJ32" s="86" t="s">
        <v>141</v>
      </c>
      <c r="AK32" s="86" t="s">
        <v>142</v>
      </c>
    </row>
    <row r="33" spans="1:37" ht="20.399999999999999">
      <c r="A33" s="95">
        <v>15</v>
      </c>
      <c r="B33" s="96" t="s">
        <v>174</v>
      </c>
      <c r="C33" s="97" t="s">
        <v>196</v>
      </c>
      <c r="D33" s="98" t="s">
        <v>197</v>
      </c>
      <c r="E33" s="99">
        <v>33.316000000000003</v>
      </c>
      <c r="F33" s="100" t="s">
        <v>185</v>
      </c>
      <c r="H33" s="101">
        <f t="shared" si="0"/>
        <v>0</v>
      </c>
      <c r="J33" s="101">
        <f t="shared" si="1"/>
        <v>0</v>
      </c>
      <c r="L33" s="102">
        <f t="shared" si="2"/>
        <v>0</v>
      </c>
      <c r="N33" s="99">
        <f t="shared" si="3"/>
        <v>0</v>
      </c>
      <c r="O33" s="100">
        <v>20</v>
      </c>
      <c r="P33" s="100" t="s">
        <v>138</v>
      </c>
      <c r="V33" s="103" t="s">
        <v>102</v>
      </c>
      <c r="X33" s="97" t="s">
        <v>198</v>
      </c>
      <c r="Y33" s="97" t="s">
        <v>196</v>
      </c>
      <c r="Z33" s="100" t="s">
        <v>179</v>
      </c>
      <c r="AB33" s="100">
        <v>1</v>
      </c>
      <c r="AJ33" s="86" t="s">
        <v>141</v>
      </c>
      <c r="AK33" s="86" t="s">
        <v>142</v>
      </c>
    </row>
    <row r="34" spans="1:37">
      <c r="A34" s="95">
        <v>16</v>
      </c>
      <c r="B34" s="96" t="s">
        <v>154</v>
      </c>
      <c r="C34" s="97" t="s">
        <v>199</v>
      </c>
      <c r="D34" s="98" t="s">
        <v>200</v>
      </c>
      <c r="E34" s="99">
        <v>1.4359999999999999</v>
      </c>
      <c r="F34" s="100" t="s">
        <v>185</v>
      </c>
      <c r="H34" s="101">
        <f t="shared" si="0"/>
        <v>0</v>
      </c>
      <c r="J34" s="101">
        <f t="shared" si="1"/>
        <v>0</v>
      </c>
      <c r="L34" s="102">
        <f t="shared" si="2"/>
        <v>0</v>
      </c>
      <c r="N34" s="99">
        <f t="shared" si="3"/>
        <v>0</v>
      </c>
      <c r="O34" s="100">
        <v>20</v>
      </c>
      <c r="P34" s="100" t="s">
        <v>138</v>
      </c>
      <c r="V34" s="103" t="s">
        <v>102</v>
      </c>
      <c r="W34" s="104">
        <v>3.5640000000000001</v>
      </c>
      <c r="X34" s="97" t="s">
        <v>201</v>
      </c>
      <c r="Y34" s="97" t="s">
        <v>199</v>
      </c>
      <c r="Z34" s="100" t="s">
        <v>153</v>
      </c>
      <c r="AB34" s="100">
        <v>1</v>
      </c>
      <c r="AJ34" s="86" t="s">
        <v>141</v>
      </c>
      <c r="AK34" s="86" t="s">
        <v>142</v>
      </c>
    </row>
    <row r="35" spans="1:37">
      <c r="A35" s="95">
        <v>17</v>
      </c>
      <c r="B35" s="96" t="s">
        <v>154</v>
      </c>
      <c r="C35" s="97" t="s">
        <v>202</v>
      </c>
      <c r="D35" s="98" t="s">
        <v>203</v>
      </c>
      <c r="E35" s="99">
        <v>1.4359999999999999</v>
      </c>
      <c r="F35" s="100" t="s">
        <v>185</v>
      </c>
      <c r="H35" s="101">
        <f t="shared" si="0"/>
        <v>0</v>
      </c>
      <c r="J35" s="101">
        <f t="shared" si="1"/>
        <v>0</v>
      </c>
      <c r="L35" s="102">
        <f t="shared" si="2"/>
        <v>0</v>
      </c>
      <c r="N35" s="99">
        <f t="shared" si="3"/>
        <v>0</v>
      </c>
      <c r="O35" s="100">
        <v>20</v>
      </c>
      <c r="P35" s="100" t="s">
        <v>138</v>
      </c>
      <c r="V35" s="103" t="s">
        <v>102</v>
      </c>
      <c r="X35" s="97" t="s">
        <v>204</v>
      </c>
      <c r="Y35" s="97" t="s">
        <v>202</v>
      </c>
      <c r="Z35" s="100" t="s">
        <v>153</v>
      </c>
      <c r="AB35" s="100">
        <v>1</v>
      </c>
      <c r="AJ35" s="86" t="s">
        <v>141</v>
      </c>
      <c r="AK35" s="86" t="s">
        <v>142</v>
      </c>
    </row>
    <row r="36" spans="1:37">
      <c r="D36" s="145" t="s">
        <v>205</v>
      </c>
      <c r="E36" s="146">
        <f>J36</f>
        <v>0</v>
      </c>
      <c r="H36" s="146">
        <f>SUM(H24:H35)</f>
        <v>0</v>
      </c>
      <c r="I36" s="146">
        <f>SUM(I24:I35)</f>
        <v>0</v>
      </c>
      <c r="J36" s="146">
        <f>SUM(J24:J35)</f>
        <v>0</v>
      </c>
      <c r="L36" s="147">
        <f>SUM(L24:L35)</f>
        <v>7.9989700000000011E-2</v>
      </c>
      <c r="N36" s="148">
        <f>SUM(N24:N35)</f>
        <v>33.316000000000003</v>
      </c>
      <c r="W36" s="104">
        <f>SUM(W24:W35)</f>
        <v>189.512</v>
      </c>
    </row>
    <row r="37" spans="1:37" ht="7.5" customHeight="1"/>
    <row r="38" spans="1:37">
      <c r="D38" s="145" t="s">
        <v>206</v>
      </c>
      <c r="E38" s="148">
        <f>J38</f>
        <v>0</v>
      </c>
      <c r="H38" s="146">
        <f>+H14+H22+H36</f>
        <v>0</v>
      </c>
      <c r="I38" s="146">
        <f>+I14+I22+I36</f>
        <v>0</v>
      </c>
      <c r="J38" s="146">
        <f>+J14+J22+J36</f>
        <v>0</v>
      </c>
      <c r="L38" s="147">
        <f>+L14+L22+L36</f>
        <v>1.4364096999999998</v>
      </c>
      <c r="N38" s="148">
        <f>+N14+N22+N36</f>
        <v>33.316000000000003</v>
      </c>
      <c r="W38" s="104">
        <f>+W14+W22+W36</f>
        <v>229.28300000000002</v>
      </c>
    </row>
    <row r="39" spans="1:37" ht="9.75" customHeight="1"/>
    <row r="40" spans="1:37">
      <c r="B40" s="144" t="s">
        <v>207</v>
      </c>
    </row>
    <row r="41" spans="1:37">
      <c r="B41" s="97" t="s">
        <v>208</v>
      </c>
    </row>
    <row r="42" spans="1:37">
      <c r="A42" s="95">
        <v>18</v>
      </c>
      <c r="B42" s="96" t="s">
        <v>209</v>
      </c>
      <c r="C42" s="97" t="s">
        <v>210</v>
      </c>
      <c r="D42" s="98" t="s">
        <v>211</v>
      </c>
      <c r="E42" s="99">
        <v>26</v>
      </c>
      <c r="F42" s="100" t="s">
        <v>212</v>
      </c>
      <c r="H42" s="101">
        <f>ROUND(E42*G42,2)</f>
        <v>0</v>
      </c>
      <c r="J42" s="101">
        <f>ROUND(E42*G42,2)</f>
        <v>0</v>
      </c>
      <c r="K42" s="102">
        <v>6.9999999999999994E-5</v>
      </c>
      <c r="L42" s="102">
        <f>E42*K42</f>
        <v>1.8199999999999998E-3</v>
      </c>
      <c r="M42" s="99">
        <v>4.0000000000000001E-3</v>
      </c>
      <c r="N42" s="99">
        <f>E42*M42</f>
        <v>0.10400000000000001</v>
      </c>
      <c r="O42" s="100">
        <v>20</v>
      </c>
      <c r="P42" s="100" t="s">
        <v>138</v>
      </c>
      <c r="V42" s="103" t="s">
        <v>213</v>
      </c>
      <c r="W42" s="104">
        <v>3.25</v>
      </c>
      <c r="X42" s="97" t="s">
        <v>214</v>
      </c>
      <c r="Y42" s="97" t="s">
        <v>210</v>
      </c>
      <c r="Z42" s="100" t="s">
        <v>215</v>
      </c>
      <c r="AB42" s="100">
        <v>7</v>
      </c>
      <c r="AJ42" s="86" t="s">
        <v>216</v>
      </c>
      <c r="AK42" s="86" t="s">
        <v>142</v>
      </c>
    </row>
    <row r="43" spans="1:37">
      <c r="A43" s="95">
        <v>19</v>
      </c>
      <c r="B43" s="96" t="s">
        <v>209</v>
      </c>
      <c r="C43" s="97" t="s">
        <v>217</v>
      </c>
      <c r="D43" s="98" t="s">
        <v>218</v>
      </c>
      <c r="E43" s="99">
        <v>1.2689999999999999</v>
      </c>
      <c r="F43" s="100" t="s">
        <v>56</v>
      </c>
      <c r="H43" s="101">
        <f>ROUND(E43*G43,2)</f>
        <v>0</v>
      </c>
      <c r="J43" s="101">
        <f>ROUND(E43*G43,2)</f>
        <v>0</v>
      </c>
      <c r="L43" s="102">
        <f>E43*K43</f>
        <v>0</v>
      </c>
      <c r="N43" s="99">
        <f>E43*M43</f>
        <v>0</v>
      </c>
      <c r="O43" s="100">
        <v>20</v>
      </c>
      <c r="P43" s="100" t="s">
        <v>138</v>
      </c>
      <c r="V43" s="103" t="s">
        <v>213</v>
      </c>
      <c r="X43" s="97" t="s">
        <v>219</v>
      </c>
      <c r="Y43" s="97" t="s">
        <v>217</v>
      </c>
      <c r="Z43" s="100" t="s">
        <v>215</v>
      </c>
      <c r="AB43" s="100">
        <v>1</v>
      </c>
      <c r="AJ43" s="86" t="s">
        <v>216</v>
      </c>
      <c r="AK43" s="86" t="s">
        <v>142</v>
      </c>
    </row>
    <row r="44" spans="1:37">
      <c r="A44" s="95">
        <v>20</v>
      </c>
      <c r="B44" s="96" t="s">
        <v>209</v>
      </c>
      <c r="C44" s="97" t="s">
        <v>220</v>
      </c>
      <c r="D44" s="98" t="s">
        <v>221</v>
      </c>
      <c r="E44" s="99">
        <v>1.2689999999999999</v>
      </c>
      <c r="F44" s="100" t="s">
        <v>56</v>
      </c>
      <c r="H44" s="101">
        <f>ROUND(E44*G44,2)</f>
        <v>0</v>
      </c>
      <c r="J44" s="101">
        <f>ROUND(E44*G44,2)</f>
        <v>0</v>
      </c>
      <c r="L44" s="102">
        <f>E44*K44</f>
        <v>0</v>
      </c>
      <c r="N44" s="99">
        <f>E44*M44</f>
        <v>0</v>
      </c>
      <c r="O44" s="100">
        <v>20</v>
      </c>
      <c r="P44" s="100" t="s">
        <v>138</v>
      </c>
      <c r="V44" s="103" t="s">
        <v>213</v>
      </c>
      <c r="X44" s="97" t="s">
        <v>222</v>
      </c>
      <c r="Y44" s="97" t="s">
        <v>220</v>
      </c>
      <c r="Z44" s="100" t="s">
        <v>215</v>
      </c>
      <c r="AB44" s="100">
        <v>1</v>
      </c>
      <c r="AJ44" s="86" t="s">
        <v>216</v>
      </c>
      <c r="AK44" s="86" t="s">
        <v>142</v>
      </c>
    </row>
    <row r="45" spans="1:37">
      <c r="D45" s="145" t="s">
        <v>223</v>
      </c>
      <c r="E45" s="146">
        <f>J45</f>
        <v>0</v>
      </c>
      <c r="H45" s="146">
        <f>SUM(H40:H44)</f>
        <v>0</v>
      </c>
      <c r="I45" s="146">
        <f>SUM(I40:I44)</f>
        <v>0</v>
      </c>
      <c r="J45" s="146">
        <f>SUM(J40:J44)</f>
        <v>0</v>
      </c>
      <c r="L45" s="147">
        <f>SUM(L40:L44)</f>
        <v>1.8199999999999998E-3</v>
      </c>
      <c r="N45" s="148">
        <f>SUM(N40:N44)</f>
        <v>0.10400000000000001</v>
      </c>
      <c r="W45" s="104">
        <f>SUM(W40:W44)</f>
        <v>3.25</v>
      </c>
    </row>
    <row r="46" spans="1:37" ht="9" customHeight="1"/>
    <row r="47" spans="1:37">
      <c r="B47" s="97" t="s">
        <v>224</v>
      </c>
    </row>
    <row r="48" spans="1:37">
      <c r="A48" s="95">
        <v>21</v>
      </c>
      <c r="B48" s="96" t="s">
        <v>225</v>
      </c>
      <c r="C48" s="97" t="s">
        <v>226</v>
      </c>
      <c r="D48" s="98" t="s">
        <v>227</v>
      </c>
      <c r="E48" s="99">
        <v>33</v>
      </c>
      <c r="F48" s="100" t="s">
        <v>137</v>
      </c>
      <c r="H48" s="101">
        <f>ROUND(E48*G48,2)</f>
        <v>0</v>
      </c>
      <c r="J48" s="101">
        <f>ROUND(E48*G48,2)</f>
        <v>0</v>
      </c>
      <c r="L48" s="102">
        <f>E48*K48</f>
        <v>0</v>
      </c>
      <c r="M48" s="99">
        <v>7.0000000000000001E-3</v>
      </c>
      <c r="N48" s="99">
        <f>E48*M48</f>
        <v>0.23100000000000001</v>
      </c>
      <c r="O48" s="100">
        <v>20</v>
      </c>
      <c r="P48" s="100" t="s">
        <v>138</v>
      </c>
      <c r="V48" s="103" t="s">
        <v>213</v>
      </c>
      <c r="W48" s="104">
        <v>3.3</v>
      </c>
      <c r="X48" s="97" t="s">
        <v>228</v>
      </c>
      <c r="Y48" s="97" t="s">
        <v>226</v>
      </c>
      <c r="Z48" s="100" t="s">
        <v>229</v>
      </c>
      <c r="AB48" s="100">
        <v>1</v>
      </c>
      <c r="AJ48" s="86" t="s">
        <v>216</v>
      </c>
      <c r="AK48" s="86" t="s">
        <v>142</v>
      </c>
    </row>
    <row r="49" spans="1:37">
      <c r="A49" s="95">
        <v>22</v>
      </c>
      <c r="B49" s="96" t="s">
        <v>225</v>
      </c>
      <c r="C49" s="97" t="s">
        <v>230</v>
      </c>
      <c r="D49" s="98" t="s">
        <v>231</v>
      </c>
      <c r="E49" s="99">
        <v>0.57799999999999996</v>
      </c>
      <c r="F49" s="100" t="s">
        <v>56</v>
      </c>
      <c r="H49" s="101">
        <f>ROUND(E49*G49,2)</f>
        <v>0</v>
      </c>
      <c r="J49" s="101">
        <f>ROUND(E49*G49,2)</f>
        <v>0</v>
      </c>
      <c r="L49" s="102">
        <f>E49*K49</f>
        <v>0</v>
      </c>
      <c r="N49" s="99">
        <f>E49*M49</f>
        <v>0</v>
      </c>
      <c r="O49" s="100">
        <v>20</v>
      </c>
      <c r="P49" s="100" t="s">
        <v>138</v>
      </c>
      <c r="V49" s="103" t="s">
        <v>213</v>
      </c>
      <c r="X49" s="97" t="s">
        <v>232</v>
      </c>
      <c r="Y49" s="97" t="s">
        <v>230</v>
      </c>
      <c r="Z49" s="100" t="s">
        <v>233</v>
      </c>
      <c r="AB49" s="100">
        <v>1</v>
      </c>
      <c r="AJ49" s="86" t="s">
        <v>216</v>
      </c>
      <c r="AK49" s="86" t="s">
        <v>142</v>
      </c>
    </row>
    <row r="50" spans="1:37">
      <c r="A50" s="95">
        <v>23</v>
      </c>
      <c r="B50" s="96" t="s">
        <v>225</v>
      </c>
      <c r="C50" s="97" t="s">
        <v>234</v>
      </c>
      <c r="D50" s="98" t="s">
        <v>235</v>
      </c>
      <c r="E50" s="99">
        <v>0.57799999999999996</v>
      </c>
      <c r="F50" s="100" t="s">
        <v>56</v>
      </c>
      <c r="H50" s="101">
        <f>ROUND(E50*G50,2)</f>
        <v>0</v>
      </c>
      <c r="J50" s="101">
        <f>ROUND(E50*G50,2)</f>
        <v>0</v>
      </c>
      <c r="L50" s="102">
        <f>E50*K50</f>
        <v>0</v>
      </c>
      <c r="N50" s="99">
        <f>E50*M50</f>
        <v>0</v>
      </c>
      <c r="O50" s="100">
        <v>20</v>
      </c>
      <c r="P50" s="100" t="s">
        <v>138</v>
      </c>
      <c r="V50" s="103" t="s">
        <v>213</v>
      </c>
      <c r="X50" s="97" t="s">
        <v>236</v>
      </c>
      <c r="Y50" s="97" t="s">
        <v>234</v>
      </c>
      <c r="Z50" s="100" t="s">
        <v>233</v>
      </c>
      <c r="AB50" s="100">
        <v>1</v>
      </c>
      <c r="AJ50" s="86" t="s">
        <v>216</v>
      </c>
      <c r="AK50" s="86" t="s">
        <v>142</v>
      </c>
    </row>
    <row r="51" spans="1:37">
      <c r="D51" s="145" t="s">
        <v>237</v>
      </c>
      <c r="E51" s="146">
        <f>J51</f>
        <v>0</v>
      </c>
      <c r="H51" s="146">
        <f>SUM(H47:H50)</f>
        <v>0</v>
      </c>
      <c r="I51" s="146">
        <f>SUM(I47:I50)</f>
        <v>0</v>
      </c>
      <c r="J51" s="146">
        <f>SUM(J47:J50)</f>
        <v>0</v>
      </c>
      <c r="L51" s="147">
        <f>SUM(L47:L50)</f>
        <v>0</v>
      </c>
      <c r="N51" s="148">
        <f>SUM(N47:N50)</f>
        <v>0.23100000000000001</v>
      </c>
      <c r="W51" s="104">
        <f>SUM(W47:W50)</f>
        <v>3.3</v>
      </c>
    </row>
    <row r="53" spans="1:37">
      <c r="D53" s="145" t="s">
        <v>238</v>
      </c>
      <c r="E53" s="146">
        <f>J53</f>
        <v>0</v>
      </c>
      <c r="H53" s="146">
        <f>+H45+H51</f>
        <v>0</v>
      </c>
      <c r="I53" s="146">
        <f>+I45+I51</f>
        <v>0</v>
      </c>
      <c r="J53" s="146">
        <f>+J45+J51</f>
        <v>0</v>
      </c>
      <c r="L53" s="147">
        <f>+L45+L51</f>
        <v>1.8199999999999998E-3</v>
      </c>
      <c r="N53" s="148">
        <f>+N45+N51</f>
        <v>0.33500000000000002</v>
      </c>
      <c r="W53" s="104">
        <f>+W45+W51</f>
        <v>6.55</v>
      </c>
    </row>
    <row r="54" spans="1:37" ht="3.75" customHeight="1"/>
    <row r="55" spans="1:37">
      <c r="D55" s="149" t="s">
        <v>239</v>
      </c>
      <c r="E55" s="146">
        <f>J55</f>
        <v>0</v>
      </c>
      <c r="H55" s="146">
        <f>+H38+H53</f>
        <v>0</v>
      </c>
      <c r="I55" s="146">
        <f>+I38+I53</f>
        <v>0</v>
      </c>
      <c r="J55" s="146">
        <f>+J38+J53</f>
        <v>0</v>
      </c>
      <c r="L55" s="147">
        <f>+L38+L53</f>
        <v>1.4382296999999997</v>
      </c>
      <c r="N55" s="148">
        <f>+N38+N53</f>
        <v>33.651000000000003</v>
      </c>
      <c r="W55" s="104">
        <f>+W38+W53</f>
        <v>235.83300000000003</v>
      </c>
    </row>
  </sheetData>
  <printOptions horizontalCentered="1"/>
  <pageMargins left="0.39305555555555599" right="0.35416666666666702" top="0.62916666666666698" bottom="0.59027777777777801" header="0.51180555555555596" footer="0.35416666666666702"/>
  <pageSetup paperSize="9" orientation="portrait" r:id="rId1"/>
  <headerFooter alignWithMargins="0">
    <oddFooter>&amp;R&amp;"Arial Narrow,Obyčejné"&amp;8Strana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35"/>
  <sheetViews>
    <sheetView topLeftCell="A12" workbookViewId="0">
      <selection activeCell="G30" sqref="G30"/>
    </sheetView>
  </sheetViews>
  <sheetFormatPr defaultRowHeight="13.2"/>
  <cols>
    <col min="1" max="1" width="2.5546875" customWidth="1"/>
    <col min="2" max="2" width="3.44140625" customWidth="1"/>
    <col min="3" max="3" width="7.44140625" customWidth="1"/>
    <col min="4" max="4" width="33.6640625" customWidth="1"/>
    <col min="5" max="5" width="5.5546875" customWidth="1"/>
    <col min="6" max="6" width="4.6640625" customWidth="1"/>
    <col min="7" max="7" width="6.88671875" customWidth="1"/>
    <col min="8" max="8" width="7.6640625" customWidth="1"/>
    <col min="9" max="9" width="7.5546875" customWidth="1"/>
    <col min="10" max="10" width="6.88671875" customWidth="1"/>
    <col min="11" max="14" width="9.109375" hidden="1" customWidth="1"/>
    <col min="15" max="15" width="2.6640625" customWidth="1"/>
  </cols>
  <sheetData>
    <row r="1" spans="1:15">
      <c r="A1" s="90" t="s">
        <v>244</v>
      </c>
      <c r="B1" s="86"/>
      <c r="C1" s="86"/>
      <c r="D1" s="86"/>
      <c r="E1" s="90" t="s">
        <v>320</v>
      </c>
      <c r="F1" s="86"/>
      <c r="G1" s="87"/>
      <c r="H1" s="86"/>
      <c r="I1" s="86"/>
      <c r="J1" s="87"/>
      <c r="K1" s="88"/>
      <c r="L1" s="86"/>
      <c r="M1" s="86"/>
      <c r="N1" s="86"/>
      <c r="O1" s="86"/>
    </row>
    <row r="2" spans="1:15">
      <c r="A2" s="90" t="s">
        <v>11</v>
      </c>
      <c r="B2" s="86"/>
      <c r="C2" s="86"/>
      <c r="D2" s="86"/>
      <c r="E2" s="90" t="s">
        <v>111</v>
      </c>
      <c r="F2" s="86"/>
      <c r="G2" s="87"/>
      <c r="H2" s="105"/>
      <c r="I2" s="86"/>
      <c r="J2" s="87"/>
      <c r="K2" s="88"/>
      <c r="L2" s="86"/>
      <c r="M2" s="86"/>
      <c r="N2" s="86"/>
      <c r="O2" s="86"/>
    </row>
    <row r="3" spans="1:15">
      <c r="A3" s="90" t="s">
        <v>245</v>
      </c>
      <c r="B3" s="86"/>
      <c r="C3" s="86"/>
      <c r="D3" s="86"/>
      <c r="E3" s="90" t="s">
        <v>316</v>
      </c>
      <c r="F3" s="86"/>
      <c r="G3" s="87"/>
      <c r="H3" s="86"/>
      <c r="I3" s="86"/>
      <c r="J3" s="87"/>
      <c r="K3" s="88"/>
      <c r="L3" s="86"/>
      <c r="M3" s="86"/>
      <c r="N3" s="86"/>
      <c r="O3" s="86"/>
    </row>
    <row r="4" spans="1:15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</row>
    <row r="5" spans="1:15">
      <c r="A5" s="90" t="s">
        <v>275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</row>
    <row r="6" spans="1:15">
      <c r="A6" s="90"/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</row>
    <row r="7" spans="1:15" ht="13.8">
      <c r="A7" s="86"/>
      <c r="B7" s="106"/>
      <c r="C7" s="107"/>
      <c r="D7" s="91" t="s">
        <v>306</v>
      </c>
      <c r="E7" s="89"/>
      <c r="F7" s="86"/>
      <c r="G7" s="87"/>
      <c r="H7" s="87"/>
      <c r="I7" s="87"/>
      <c r="J7" s="87"/>
      <c r="K7" s="88"/>
      <c r="L7" s="88"/>
      <c r="M7" s="89"/>
      <c r="N7" s="89"/>
      <c r="O7" s="86"/>
    </row>
    <row r="8" spans="1:15">
      <c r="A8" s="92" t="s">
        <v>22</v>
      </c>
      <c r="B8" s="92" t="s">
        <v>23</v>
      </c>
      <c r="C8" s="92" t="s">
        <v>24</v>
      </c>
      <c r="D8" s="92" t="s">
        <v>25</v>
      </c>
      <c r="E8" s="92" t="s">
        <v>26</v>
      </c>
      <c r="F8" s="92" t="s">
        <v>27</v>
      </c>
      <c r="G8" s="92" t="s">
        <v>28</v>
      </c>
      <c r="H8" s="92" t="s">
        <v>29</v>
      </c>
      <c r="I8" s="92" t="s">
        <v>30</v>
      </c>
      <c r="J8" s="92" t="s">
        <v>31</v>
      </c>
      <c r="K8" s="109" t="s">
        <v>32</v>
      </c>
      <c r="L8" s="110"/>
      <c r="M8" s="111" t="s">
        <v>33</v>
      </c>
      <c r="N8" s="110"/>
      <c r="O8" s="92" t="s">
        <v>3</v>
      </c>
    </row>
    <row r="9" spans="1:15">
      <c r="A9" s="94" t="s">
        <v>48</v>
      </c>
      <c r="B9" s="94" t="s">
        <v>49</v>
      </c>
      <c r="C9" s="108"/>
      <c r="D9" s="94" t="s">
        <v>50</v>
      </c>
      <c r="E9" s="94" t="s">
        <v>51</v>
      </c>
      <c r="F9" s="94" t="s">
        <v>52</v>
      </c>
      <c r="G9" s="94" t="s">
        <v>53</v>
      </c>
      <c r="H9" s="94" t="s">
        <v>54</v>
      </c>
      <c r="I9" s="94" t="s">
        <v>55</v>
      </c>
      <c r="J9" s="94"/>
      <c r="K9" s="94" t="s">
        <v>28</v>
      </c>
      <c r="L9" s="94" t="s">
        <v>31</v>
      </c>
      <c r="M9" s="113" t="s">
        <v>28</v>
      </c>
      <c r="N9" s="94" t="s">
        <v>31</v>
      </c>
      <c r="O9" s="94" t="s">
        <v>56</v>
      </c>
    </row>
    <row r="10" spans="1:15">
      <c r="A10" s="95"/>
      <c r="B10" s="96"/>
      <c r="C10" s="97"/>
      <c r="D10" s="98"/>
      <c r="E10" s="99"/>
      <c r="F10" s="100"/>
      <c r="G10" s="101"/>
      <c r="H10" s="101"/>
      <c r="I10" s="101"/>
      <c r="J10" s="101"/>
      <c r="K10" s="102"/>
      <c r="L10" s="102"/>
      <c r="M10" s="99"/>
      <c r="N10" s="99"/>
      <c r="O10" s="100"/>
    </row>
    <row r="11" spans="1:15">
      <c r="A11" s="95"/>
      <c r="B11" s="144" t="s">
        <v>132</v>
      </c>
      <c r="C11" s="97"/>
      <c r="D11" s="98"/>
      <c r="E11" s="99"/>
      <c r="F11" s="100"/>
      <c r="G11" s="101"/>
      <c r="H11" s="101"/>
      <c r="I11" s="101"/>
      <c r="J11" s="101"/>
      <c r="K11" s="102"/>
      <c r="L11" s="102"/>
      <c r="M11" s="99"/>
      <c r="N11" s="99"/>
      <c r="O11" s="100"/>
    </row>
    <row r="12" spans="1:15">
      <c r="A12" s="95"/>
      <c r="B12" s="97" t="s">
        <v>248</v>
      </c>
      <c r="C12" s="97"/>
      <c r="D12" s="98"/>
      <c r="E12" s="99"/>
      <c r="F12" s="100"/>
      <c r="G12" s="101"/>
      <c r="H12" s="101"/>
      <c r="I12" s="101"/>
      <c r="J12" s="101"/>
      <c r="K12" s="102"/>
      <c r="L12" s="102"/>
      <c r="M12" s="99"/>
      <c r="N12" s="99"/>
      <c r="O12" s="100"/>
    </row>
    <row r="13" spans="1:15" ht="14.25" customHeight="1">
      <c r="A13" s="95">
        <v>1</v>
      </c>
      <c r="B13" s="96" t="s">
        <v>145</v>
      </c>
      <c r="C13" s="97" t="s">
        <v>249</v>
      </c>
      <c r="D13" s="98" t="s">
        <v>250</v>
      </c>
      <c r="E13" s="99">
        <v>0.9</v>
      </c>
      <c r="F13" s="100" t="s">
        <v>177</v>
      </c>
      <c r="G13" s="101"/>
      <c r="H13" s="101">
        <f>ROUND(E13*G13,2)</f>
        <v>0</v>
      </c>
      <c r="I13" s="101"/>
      <c r="J13" s="101">
        <f>ROUND(E13*G13,2)</f>
        <v>0</v>
      </c>
      <c r="K13" s="102">
        <v>2.4468000000000001</v>
      </c>
      <c r="L13" s="102">
        <f>E13*K13</f>
        <v>2.2021200000000003</v>
      </c>
      <c r="M13" s="99"/>
      <c r="N13" s="99">
        <f>E13*M13</f>
        <v>0</v>
      </c>
      <c r="O13" s="100">
        <v>20</v>
      </c>
    </row>
    <row r="14" spans="1:15" ht="15" customHeight="1">
      <c r="A14" s="95">
        <v>2</v>
      </c>
      <c r="B14" s="96" t="s">
        <v>145</v>
      </c>
      <c r="C14" s="97" t="s">
        <v>251</v>
      </c>
      <c r="D14" s="98" t="s">
        <v>252</v>
      </c>
      <c r="E14" s="99">
        <v>10.199999999999999</v>
      </c>
      <c r="F14" s="100" t="s">
        <v>137</v>
      </c>
      <c r="G14" s="101"/>
      <c r="H14" s="101">
        <f>ROUND(E14*G14,2)</f>
        <v>0</v>
      </c>
      <c r="I14" s="101"/>
      <c r="J14" s="101">
        <f>ROUND(E14*G14,2)</f>
        <v>0</v>
      </c>
      <c r="K14" s="102">
        <v>1.99E-3</v>
      </c>
      <c r="L14" s="102">
        <f>E14*K14</f>
        <v>2.0298E-2</v>
      </c>
      <c r="M14" s="99"/>
      <c r="N14" s="99">
        <f>E14*M14</f>
        <v>0</v>
      </c>
      <c r="O14" s="100">
        <v>20</v>
      </c>
    </row>
    <row r="15" spans="1:15" ht="14.25" customHeight="1">
      <c r="A15" s="95">
        <v>3</v>
      </c>
      <c r="B15" s="96" t="s">
        <v>145</v>
      </c>
      <c r="C15" s="97" t="s">
        <v>253</v>
      </c>
      <c r="D15" s="98" t="s">
        <v>254</v>
      </c>
      <c r="E15" s="99">
        <v>10.199999999999999</v>
      </c>
      <c r="F15" s="100" t="s">
        <v>137</v>
      </c>
      <c r="G15" s="101"/>
      <c r="H15" s="101">
        <f>ROUND(E15*G15,2)</f>
        <v>0</v>
      </c>
      <c r="I15" s="101"/>
      <c r="J15" s="101">
        <f>ROUND(E15*G15,2)</f>
        <v>0</v>
      </c>
      <c r="K15" s="102"/>
      <c r="L15" s="102">
        <f>E15*K15</f>
        <v>0</v>
      </c>
      <c r="M15" s="99"/>
      <c r="N15" s="99">
        <f>E15*M15</f>
        <v>0</v>
      </c>
      <c r="O15" s="100">
        <v>20</v>
      </c>
    </row>
    <row r="16" spans="1:15" ht="15" customHeight="1">
      <c r="A16" s="95">
        <v>4</v>
      </c>
      <c r="B16" s="96" t="s">
        <v>145</v>
      </c>
      <c r="C16" s="97" t="s">
        <v>255</v>
      </c>
      <c r="D16" s="98" t="s">
        <v>256</v>
      </c>
      <c r="E16" s="99">
        <v>7.0000000000000007E-2</v>
      </c>
      <c r="F16" s="100" t="s">
        <v>185</v>
      </c>
      <c r="G16" s="101"/>
      <c r="H16" s="101">
        <f>ROUND(E16*G16,2)</f>
        <v>0</v>
      </c>
      <c r="I16" s="101"/>
      <c r="J16" s="101">
        <f>ROUND(E16*G16,2)</f>
        <v>0</v>
      </c>
      <c r="K16" s="102">
        <v>1.0803100000000001</v>
      </c>
      <c r="L16" s="102">
        <f>E16*K16</f>
        <v>7.5621700000000014E-2</v>
      </c>
      <c r="M16" s="99"/>
      <c r="N16" s="99">
        <f>E16*M16</f>
        <v>0</v>
      </c>
      <c r="O16" s="100">
        <v>20</v>
      </c>
    </row>
    <row r="17" spans="1:15" ht="15.75" customHeight="1">
      <c r="A17" s="95"/>
      <c r="B17" s="96"/>
      <c r="C17" s="97"/>
      <c r="D17" s="145" t="s">
        <v>257</v>
      </c>
      <c r="E17" s="146">
        <f>J17</f>
        <v>0</v>
      </c>
      <c r="F17" s="100"/>
      <c r="G17" s="101"/>
      <c r="H17" s="146">
        <f>SUM(H11:H16)</f>
        <v>0</v>
      </c>
      <c r="I17" s="146">
        <f>SUM(I11:I16)</f>
        <v>0</v>
      </c>
      <c r="J17" s="146">
        <f>SUM(J11:J16)</f>
        <v>0</v>
      </c>
      <c r="K17" s="102"/>
      <c r="L17" s="147">
        <f>SUM(L11:L16)</f>
        <v>2.2980397000000004</v>
      </c>
      <c r="M17" s="99"/>
      <c r="N17" s="148">
        <f>SUM(N11:N16)</f>
        <v>0</v>
      </c>
      <c r="O17" s="100"/>
    </row>
    <row r="18" spans="1:15">
      <c r="A18" s="95"/>
      <c r="B18" s="96"/>
      <c r="C18" s="97"/>
      <c r="D18" s="98"/>
      <c r="E18" s="99"/>
      <c r="F18" s="100"/>
      <c r="G18" s="101"/>
      <c r="H18" s="101"/>
      <c r="I18" s="101"/>
      <c r="J18" s="101"/>
      <c r="K18" s="102"/>
      <c r="L18" s="102"/>
      <c r="M18" s="99"/>
      <c r="N18" s="99"/>
      <c r="O18" s="100"/>
    </row>
    <row r="19" spans="1:15">
      <c r="A19" s="95"/>
      <c r="B19" s="97" t="s">
        <v>165</v>
      </c>
      <c r="C19" s="97"/>
      <c r="D19" s="98"/>
      <c r="E19" s="99"/>
      <c r="F19" s="100"/>
      <c r="G19" s="101"/>
      <c r="H19" s="101"/>
      <c r="I19" s="101"/>
      <c r="J19" s="101"/>
      <c r="K19" s="102"/>
      <c r="L19" s="102"/>
      <c r="M19" s="99"/>
      <c r="N19" s="99"/>
      <c r="O19" s="100"/>
    </row>
    <row r="20" spans="1:15" ht="12" customHeight="1">
      <c r="A20" s="95">
        <v>5</v>
      </c>
      <c r="B20" s="96" t="s">
        <v>258</v>
      </c>
      <c r="C20" s="97" t="s">
        <v>259</v>
      </c>
      <c r="D20" s="98" t="s">
        <v>260</v>
      </c>
      <c r="E20" s="99">
        <v>1</v>
      </c>
      <c r="F20" s="100" t="s">
        <v>261</v>
      </c>
      <c r="G20" s="101"/>
      <c r="H20" s="101">
        <f>ROUND(E20*G20,2)</f>
        <v>0</v>
      </c>
      <c r="I20" s="101"/>
      <c r="J20" s="101">
        <f t="shared" ref="J20:J30" si="0">ROUND(E20*G20,2)</f>
        <v>0</v>
      </c>
      <c r="K20" s="102">
        <v>6.8799999999999998E-3</v>
      </c>
      <c r="L20" s="102">
        <f t="shared" ref="L20:L30" si="1">E20*K20</f>
        <v>6.8799999999999998E-3</v>
      </c>
      <c r="M20" s="99"/>
      <c r="N20" s="99">
        <f t="shared" ref="N20:N30" si="2">E20*M20</f>
        <v>0</v>
      </c>
      <c r="O20" s="100">
        <v>20</v>
      </c>
    </row>
    <row r="21" spans="1:15" ht="12.75" customHeight="1">
      <c r="A21" s="95">
        <v>6</v>
      </c>
      <c r="B21" s="96" t="s">
        <v>262</v>
      </c>
      <c r="C21" s="97" t="s">
        <v>263</v>
      </c>
      <c r="D21" s="98" t="s">
        <v>264</v>
      </c>
      <c r="E21" s="99">
        <v>1</v>
      </c>
      <c r="F21" s="100" t="s">
        <v>261</v>
      </c>
      <c r="G21" s="101"/>
      <c r="H21" s="101"/>
      <c r="I21" s="101">
        <f>ROUND(E21*G21,2)</f>
        <v>0</v>
      </c>
      <c r="J21" s="101">
        <f t="shared" si="0"/>
        <v>0</v>
      </c>
      <c r="K21" s="102">
        <v>0.104</v>
      </c>
      <c r="L21" s="102">
        <f t="shared" si="1"/>
        <v>0.104</v>
      </c>
      <c r="M21" s="99"/>
      <c r="N21" s="99">
        <f t="shared" si="2"/>
        <v>0</v>
      </c>
      <c r="O21" s="100">
        <v>20</v>
      </c>
    </row>
    <row r="22" spans="1:15" ht="14.25" customHeight="1">
      <c r="A22" s="95">
        <v>7</v>
      </c>
      <c r="B22" s="96" t="s">
        <v>174</v>
      </c>
      <c r="C22" s="97" t="s">
        <v>265</v>
      </c>
      <c r="D22" s="98" t="s">
        <v>266</v>
      </c>
      <c r="E22" s="99">
        <v>0.9</v>
      </c>
      <c r="F22" s="100" t="s">
        <v>177</v>
      </c>
      <c r="G22" s="101"/>
      <c r="H22" s="101">
        <f t="shared" ref="H22:H30" si="3">ROUND(E22*G22,2)</f>
        <v>0</v>
      </c>
      <c r="I22" s="101"/>
      <c r="J22" s="101">
        <f t="shared" si="0"/>
        <v>0</v>
      </c>
      <c r="K22" s="102"/>
      <c r="L22" s="102">
        <f t="shared" si="1"/>
        <v>0</v>
      </c>
      <c r="M22" s="99">
        <v>2.2000000000000002</v>
      </c>
      <c r="N22" s="99">
        <f t="shared" si="2"/>
        <v>1.9800000000000002</v>
      </c>
      <c r="O22" s="100">
        <v>20</v>
      </c>
    </row>
    <row r="23" spans="1:15" ht="15" customHeight="1">
      <c r="A23" s="95">
        <v>8</v>
      </c>
      <c r="B23" s="96" t="s">
        <v>174</v>
      </c>
      <c r="C23" s="97" t="s">
        <v>267</v>
      </c>
      <c r="D23" s="98" t="s">
        <v>268</v>
      </c>
      <c r="E23" s="99">
        <v>1</v>
      </c>
      <c r="F23" s="100" t="s">
        <v>261</v>
      </c>
      <c r="G23" s="101"/>
      <c r="H23" s="101">
        <f t="shared" si="3"/>
        <v>0</v>
      </c>
      <c r="I23" s="101"/>
      <c r="J23" s="101">
        <f t="shared" si="0"/>
        <v>0</v>
      </c>
      <c r="K23" s="102"/>
      <c r="L23" s="102">
        <f t="shared" si="1"/>
        <v>0</v>
      </c>
      <c r="M23" s="99"/>
      <c r="N23" s="99">
        <f t="shared" si="2"/>
        <v>0</v>
      </c>
      <c r="O23" s="100">
        <v>20</v>
      </c>
    </row>
    <row r="24" spans="1:15" ht="14.25" customHeight="1">
      <c r="A24" s="95">
        <v>9</v>
      </c>
      <c r="B24" s="96" t="s">
        <v>174</v>
      </c>
      <c r="C24" s="97" t="s">
        <v>183</v>
      </c>
      <c r="D24" s="98" t="s">
        <v>184</v>
      </c>
      <c r="E24" s="99">
        <v>1.98</v>
      </c>
      <c r="F24" s="100" t="s">
        <v>185</v>
      </c>
      <c r="G24" s="101"/>
      <c r="H24" s="101">
        <f t="shared" si="3"/>
        <v>0</v>
      </c>
      <c r="I24" s="101"/>
      <c r="J24" s="101">
        <f t="shared" si="0"/>
        <v>0</v>
      </c>
      <c r="K24" s="102"/>
      <c r="L24" s="102">
        <f t="shared" si="1"/>
        <v>0</v>
      </c>
      <c r="M24" s="99"/>
      <c r="N24" s="99">
        <f t="shared" si="2"/>
        <v>0</v>
      </c>
      <c r="O24" s="100">
        <v>20</v>
      </c>
    </row>
    <row r="25" spans="1:15" ht="24.75" customHeight="1">
      <c r="A25" s="95">
        <v>10</v>
      </c>
      <c r="B25" s="96" t="s">
        <v>174</v>
      </c>
      <c r="C25" s="97" t="s">
        <v>187</v>
      </c>
      <c r="D25" s="98" t="s">
        <v>188</v>
      </c>
      <c r="E25" s="99">
        <v>19.8</v>
      </c>
      <c r="F25" s="100" t="s">
        <v>185</v>
      </c>
      <c r="G25" s="101"/>
      <c r="H25" s="101">
        <f t="shared" si="3"/>
        <v>0</v>
      </c>
      <c r="I25" s="101"/>
      <c r="J25" s="101">
        <f t="shared" si="0"/>
        <v>0</v>
      </c>
      <c r="K25" s="102"/>
      <c r="L25" s="102">
        <f t="shared" si="1"/>
        <v>0</v>
      </c>
      <c r="M25" s="99"/>
      <c r="N25" s="99">
        <f t="shared" si="2"/>
        <v>0</v>
      </c>
      <c r="O25" s="100">
        <v>20</v>
      </c>
    </row>
    <row r="26" spans="1:15" ht="26.25" customHeight="1">
      <c r="A26" s="95">
        <v>11</v>
      </c>
      <c r="B26" s="96" t="s">
        <v>174</v>
      </c>
      <c r="C26" s="97" t="s">
        <v>190</v>
      </c>
      <c r="D26" s="98" t="s">
        <v>191</v>
      </c>
      <c r="E26" s="99">
        <v>1.98</v>
      </c>
      <c r="F26" s="100" t="s">
        <v>185</v>
      </c>
      <c r="G26" s="101"/>
      <c r="H26" s="101">
        <f t="shared" si="3"/>
        <v>0</v>
      </c>
      <c r="I26" s="101"/>
      <c r="J26" s="101">
        <f t="shared" si="0"/>
        <v>0</v>
      </c>
      <c r="K26" s="102"/>
      <c r="L26" s="102">
        <f t="shared" si="1"/>
        <v>0</v>
      </c>
      <c r="M26" s="99"/>
      <c r="N26" s="99">
        <f t="shared" si="2"/>
        <v>0</v>
      </c>
      <c r="O26" s="100">
        <v>20</v>
      </c>
    </row>
    <row r="27" spans="1:15" ht="22.5" customHeight="1">
      <c r="A27" s="95">
        <v>12</v>
      </c>
      <c r="B27" s="96" t="s">
        <v>174</v>
      </c>
      <c r="C27" s="97" t="s">
        <v>193</v>
      </c>
      <c r="D27" s="98" t="s">
        <v>194</v>
      </c>
      <c r="E27" s="99">
        <v>19.8</v>
      </c>
      <c r="F27" s="100" t="s">
        <v>185</v>
      </c>
      <c r="G27" s="101"/>
      <c r="H27" s="101">
        <f t="shared" si="3"/>
        <v>0</v>
      </c>
      <c r="I27" s="101"/>
      <c r="J27" s="101">
        <f t="shared" si="0"/>
        <v>0</v>
      </c>
      <c r="K27" s="102"/>
      <c r="L27" s="102">
        <f t="shared" si="1"/>
        <v>0</v>
      </c>
      <c r="M27" s="99"/>
      <c r="N27" s="99">
        <f t="shared" si="2"/>
        <v>0</v>
      </c>
      <c r="O27" s="100">
        <v>20</v>
      </c>
    </row>
    <row r="28" spans="1:15" ht="25.5" customHeight="1">
      <c r="A28" s="95">
        <v>13</v>
      </c>
      <c r="B28" s="96" t="s">
        <v>174</v>
      </c>
      <c r="C28" s="97" t="s">
        <v>196</v>
      </c>
      <c r="D28" s="98" t="s">
        <v>197</v>
      </c>
      <c r="E28" s="99">
        <v>1.98</v>
      </c>
      <c r="F28" s="100" t="s">
        <v>185</v>
      </c>
      <c r="G28" s="101"/>
      <c r="H28" s="101">
        <f t="shared" si="3"/>
        <v>0</v>
      </c>
      <c r="I28" s="101"/>
      <c r="J28" s="101">
        <f t="shared" si="0"/>
        <v>0</v>
      </c>
      <c r="K28" s="102"/>
      <c r="L28" s="102">
        <f t="shared" si="1"/>
        <v>0</v>
      </c>
      <c r="M28" s="99"/>
      <c r="N28" s="99">
        <f t="shared" si="2"/>
        <v>0</v>
      </c>
      <c r="O28" s="100">
        <v>20</v>
      </c>
    </row>
    <row r="29" spans="1:15" ht="14.25" customHeight="1">
      <c r="A29" s="95">
        <v>14</v>
      </c>
      <c r="B29" s="96" t="s">
        <v>154</v>
      </c>
      <c r="C29" s="97" t="s">
        <v>269</v>
      </c>
      <c r="D29" s="98" t="s">
        <v>200</v>
      </c>
      <c r="E29" s="99">
        <v>1.98</v>
      </c>
      <c r="F29" s="100" t="s">
        <v>185</v>
      </c>
      <c r="G29" s="101"/>
      <c r="H29" s="101">
        <f t="shared" si="3"/>
        <v>0</v>
      </c>
      <c r="I29" s="101"/>
      <c r="J29" s="101">
        <f t="shared" si="0"/>
        <v>0</v>
      </c>
      <c r="K29" s="102"/>
      <c r="L29" s="102">
        <f t="shared" si="1"/>
        <v>0</v>
      </c>
      <c r="M29" s="99"/>
      <c r="N29" s="99">
        <f t="shared" si="2"/>
        <v>0</v>
      </c>
      <c r="O29" s="100">
        <v>20</v>
      </c>
    </row>
    <row r="30" spans="1:15" ht="12.75" customHeight="1">
      <c r="A30" s="95">
        <v>15</v>
      </c>
      <c r="B30" s="96" t="s">
        <v>154</v>
      </c>
      <c r="C30" s="97" t="s">
        <v>270</v>
      </c>
      <c r="D30" s="98" t="s">
        <v>203</v>
      </c>
      <c r="E30" s="99">
        <v>1.98</v>
      </c>
      <c r="F30" s="100" t="s">
        <v>185</v>
      </c>
      <c r="G30" s="101"/>
      <c r="H30" s="101">
        <f t="shared" si="3"/>
        <v>0</v>
      </c>
      <c r="I30" s="101"/>
      <c r="J30" s="101">
        <f t="shared" si="0"/>
        <v>0</v>
      </c>
      <c r="K30" s="102"/>
      <c r="L30" s="102">
        <f t="shared" si="1"/>
        <v>0</v>
      </c>
      <c r="M30" s="99"/>
      <c r="N30" s="99">
        <f t="shared" si="2"/>
        <v>0</v>
      </c>
      <c r="O30" s="100">
        <v>20</v>
      </c>
    </row>
    <row r="31" spans="1:15" ht="13.5" customHeight="1">
      <c r="A31" s="95"/>
      <c r="B31" s="96"/>
      <c r="C31" s="97"/>
      <c r="D31" s="145" t="s">
        <v>205</v>
      </c>
      <c r="E31" s="146">
        <f>J31</f>
        <v>0</v>
      </c>
      <c r="F31" s="100"/>
      <c r="G31" s="101"/>
      <c r="H31" s="146">
        <f>SUM(H19:H30)</f>
        <v>0</v>
      </c>
      <c r="I31" s="146">
        <f>SUM(I19:I30)</f>
        <v>0</v>
      </c>
      <c r="J31" s="146">
        <f>SUM(J19:J30)</f>
        <v>0</v>
      </c>
      <c r="K31" s="102"/>
      <c r="L31" s="147">
        <f>SUM(L19:L30)</f>
        <v>0.11087999999999999</v>
      </c>
      <c r="M31" s="99"/>
      <c r="N31" s="148">
        <f>SUM(N19:N30)</f>
        <v>1.9800000000000002</v>
      </c>
      <c r="O31" s="100"/>
    </row>
    <row r="32" spans="1:15">
      <c r="A32" s="95"/>
      <c r="B32" s="96"/>
      <c r="C32" s="97"/>
      <c r="D32" s="98"/>
      <c r="E32" s="99"/>
      <c r="F32" s="100"/>
      <c r="G32" s="101"/>
      <c r="H32" s="101"/>
      <c r="I32" s="101"/>
      <c r="J32" s="101"/>
      <c r="K32" s="102"/>
      <c r="L32" s="102"/>
      <c r="M32" s="99"/>
      <c r="N32" s="99"/>
      <c r="O32" s="100"/>
    </row>
    <row r="33" spans="1:15" ht="15" customHeight="1">
      <c r="A33" s="95"/>
      <c r="B33" s="96"/>
      <c r="C33" s="97"/>
      <c r="D33" s="145" t="s">
        <v>206</v>
      </c>
      <c r="E33" s="146">
        <f>J33</f>
        <v>0</v>
      </c>
      <c r="F33" s="100"/>
      <c r="G33" s="101"/>
      <c r="H33" s="146">
        <f>+H17+H31</f>
        <v>0</v>
      </c>
      <c r="I33" s="146">
        <f>+I17+I31</f>
        <v>0</v>
      </c>
      <c r="J33" s="146">
        <f>+J17+J31</f>
        <v>0</v>
      </c>
      <c r="K33" s="102"/>
      <c r="L33" s="147">
        <f>+L17+L31</f>
        <v>2.4089197000000002</v>
      </c>
      <c r="M33" s="99"/>
      <c r="N33" s="148">
        <f>+N17+N31</f>
        <v>1.9800000000000002</v>
      </c>
      <c r="O33" s="100"/>
    </row>
    <row r="34" spans="1:15">
      <c r="A34" s="95"/>
      <c r="B34" s="96"/>
      <c r="C34" s="97"/>
      <c r="D34" s="98"/>
      <c r="E34" s="99"/>
      <c r="F34" s="100"/>
      <c r="G34" s="101"/>
      <c r="H34" s="101"/>
      <c r="I34" s="101"/>
      <c r="J34" s="101"/>
      <c r="K34" s="102"/>
      <c r="L34" s="102"/>
      <c r="M34" s="99"/>
      <c r="N34" s="99"/>
      <c r="O34" s="100"/>
    </row>
    <row r="35" spans="1:15" ht="15.75" customHeight="1">
      <c r="A35" s="95"/>
      <c r="B35" s="96"/>
      <c r="C35" s="97"/>
      <c r="D35" s="149" t="s">
        <v>239</v>
      </c>
      <c r="E35" s="146">
        <f>J35</f>
        <v>0</v>
      </c>
      <c r="F35" s="100"/>
      <c r="G35" s="101"/>
      <c r="H35" s="146">
        <f>+H33</f>
        <v>0</v>
      </c>
      <c r="I35" s="146">
        <f>+I33</f>
        <v>0</v>
      </c>
      <c r="J35" s="146">
        <f>+J33</f>
        <v>0</v>
      </c>
      <c r="K35" s="102"/>
      <c r="L35" s="147">
        <f>+L33</f>
        <v>2.4089197000000002</v>
      </c>
      <c r="M35" s="99"/>
      <c r="N35" s="148">
        <f>+N33</f>
        <v>1.9800000000000002</v>
      </c>
      <c r="O35" s="100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8</vt:i4>
      </vt:variant>
      <vt:variant>
        <vt:lpstr>Pomenované rozsahy</vt:lpstr>
      </vt:variant>
      <vt:variant>
        <vt:i4>5</vt:i4>
      </vt:variant>
    </vt:vector>
  </HeadingPairs>
  <TitlesOfParts>
    <vt:vector size="13" baseType="lpstr">
      <vt:lpstr>Kryci list</vt:lpstr>
      <vt:lpstr>Rekapitulacia</vt:lpstr>
      <vt:lpstr>Prehlad01</vt:lpstr>
      <vt:lpstr>Prehlad02</vt:lpstr>
      <vt:lpstr>Prehlad03</vt:lpstr>
      <vt:lpstr>Prehlad04</vt:lpstr>
      <vt:lpstr>Prehlad05</vt:lpstr>
      <vt:lpstr>Prehlad06</vt:lpstr>
      <vt:lpstr>Prehlad05!Názvy_tlače</vt:lpstr>
      <vt:lpstr>Rekapitulacia!Názvy_tlače</vt:lpstr>
      <vt:lpstr>'Kryci list'!Oblasť_tlače</vt:lpstr>
      <vt:lpstr>Prehlad05!Oblasť_tlače</vt:lpstr>
      <vt:lpstr>Rekapitulacia!Oblasť_tlače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JaroM</dc:creator>
  <cp:lastModifiedBy>Richard</cp:lastModifiedBy>
  <cp:lastPrinted>2021-07-27T13:36:35Z</cp:lastPrinted>
  <dcterms:created xsi:type="dcterms:W3CDTF">1999-04-06T07:39:00Z</dcterms:created>
  <dcterms:modified xsi:type="dcterms:W3CDTF">2021-08-16T10:50:21Z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1033-11.2.0.8893</vt:lpwstr>
  </property>
</Properties>
</file>