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tabRatio="500"/>
  </bookViews>
  <sheets>
    <sheet name="Prehlad" sheetId="3" r:id="rId1"/>
    <sheet name="Rekapitulacia" sheetId="5" r:id="rId2"/>
    <sheet name="Kryci list" sheetId="6" r:id="rId3"/>
  </sheets>
  <definedNames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I30" i="6"/>
  <c r="J30" s="1"/>
  <c r="I73" i="3"/>
  <c r="C24" i="5" s="1"/>
  <c r="G23"/>
  <c r="C23"/>
  <c r="W71" i="3"/>
  <c r="W73" s="1"/>
  <c r="G24" i="5" s="1"/>
  <c r="N71" i="3"/>
  <c r="F23" i="5" s="1"/>
  <c r="I71" i="3"/>
  <c r="N70"/>
  <c r="L70"/>
  <c r="J70"/>
  <c r="H70"/>
  <c r="N69"/>
  <c r="L69"/>
  <c r="J69"/>
  <c r="H69"/>
  <c r="N68"/>
  <c r="L68"/>
  <c r="J68"/>
  <c r="H68"/>
  <c r="N67"/>
  <c r="L67"/>
  <c r="L71" s="1"/>
  <c r="J67"/>
  <c r="H67"/>
  <c r="G20" i="5"/>
  <c r="W61" i="3"/>
  <c r="W63" s="1"/>
  <c r="G21" i="5" s="1"/>
  <c r="N61" i="3"/>
  <c r="F20" i="5" s="1"/>
  <c r="N60" i="3"/>
  <c r="L60"/>
  <c r="J60"/>
  <c r="H60"/>
  <c r="N59"/>
  <c r="L59"/>
  <c r="J59"/>
  <c r="I59"/>
  <c r="N58"/>
  <c r="L58"/>
  <c r="J58"/>
  <c r="H58"/>
  <c r="N57"/>
  <c r="L57"/>
  <c r="J57"/>
  <c r="I57"/>
  <c r="N56"/>
  <c r="L56"/>
  <c r="J56"/>
  <c r="H56"/>
  <c r="N55"/>
  <c r="L55"/>
  <c r="J55"/>
  <c r="I55"/>
  <c r="N54"/>
  <c r="L54"/>
  <c r="J54"/>
  <c r="H54"/>
  <c r="N53"/>
  <c r="L53"/>
  <c r="J53"/>
  <c r="H53"/>
  <c r="N52"/>
  <c r="L52"/>
  <c r="J52"/>
  <c r="H52"/>
  <c r="N51"/>
  <c r="L51"/>
  <c r="J51"/>
  <c r="H51"/>
  <c r="N50"/>
  <c r="L50"/>
  <c r="J50"/>
  <c r="H50"/>
  <c r="N49"/>
  <c r="L49"/>
  <c r="L61" s="1"/>
  <c r="J49"/>
  <c r="H49"/>
  <c r="G17" i="5"/>
  <c r="C17"/>
  <c r="W43" i="3"/>
  <c r="N43"/>
  <c r="F17" i="5" s="1"/>
  <c r="I43" i="3"/>
  <c r="N42"/>
  <c r="L42"/>
  <c r="J42"/>
  <c r="H42"/>
  <c r="N41"/>
  <c r="L41"/>
  <c r="L43" s="1"/>
  <c r="E17" i="5" s="1"/>
  <c r="J41" i="3"/>
  <c r="H41"/>
  <c r="W38"/>
  <c r="W45" s="1"/>
  <c r="G18" i="5" s="1"/>
  <c r="I38" i="3"/>
  <c r="C16" i="5" s="1"/>
  <c r="N37" i="3"/>
  <c r="L37"/>
  <c r="J37"/>
  <c r="H37"/>
  <c r="N36"/>
  <c r="L36"/>
  <c r="J36"/>
  <c r="H36"/>
  <c r="N35"/>
  <c r="L35"/>
  <c r="J35"/>
  <c r="H35"/>
  <c r="N34"/>
  <c r="L34"/>
  <c r="J34"/>
  <c r="H34"/>
  <c r="N33"/>
  <c r="L33"/>
  <c r="J33"/>
  <c r="H33"/>
  <c r="N32"/>
  <c r="N38" s="1"/>
  <c r="L32"/>
  <c r="L38" s="1"/>
  <c r="J32"/>
  <c r="H32"/>
  <c r="H38" s="1"/>
  <c r="W26"/>
  <c r="G13" i="5" s="1"/>
  <c r="I26" i="3"/>
  <c r="C13" i="5" s="1"/>
  <c r="N25" i="3"/>
  <c r="L25"/>
  <c r="J25"/>
  <c r="H25"/>
  <c r="N24"/>
  <c r="L24"/>
  <c r="J24"/>
  <c r="H24"/>
  <c r="N23"/>
  <c r="L23"/>
  <c r="J23"/>
  <c r="H23"/>
  <c r="N22"/>
  <c r="N26" s="1"/>
  <c r="F13" i="5" s="1"/>
  <c r="L22" i="3"/>
  <c r="L26" s="1"/>
  <c r="E13" i="5" s="1"/>
  <c r="J22" i="3"/>
  <c r="H22"/>
  <c r="W19"/>
  <c r="W28" s="1"/>
  <c r="I19"/>
  <c r="I28" s="1"/>
  <c r="N18"/>
  <c r="L18"/>
  <c r="J18"/>
  <c r="H18"/>
  <c r="N17"/>
  <c r="L17"/>
  <c r="J17"/>
  <c r="H17"/>
  <c r="N16"/>
  <c r="L16"/>
  <c r="J16"/>
  <c r="H16"/>
  <c r="N15"/>
  <c r="L15"/>
  <c r="J15"/>
  <c r="H15"/>
  <c r="N14"/>
  <c r="N19" s="1"/>
  <c r="L14"/>
  <c r="L19" s="1"/>
  <c r="J14"/>
  <c r="H14"/>
  <c r="J20" i="6"/>
  <c r="F19"/>
  <c r="J14"/>
  <c r="J13"/>
  <c r="F1"/>
  <c r="B8" i="5"/>
  <c r="D8" i="3"/>
  <c r="J38" l="1"/>
  <c r="J19"/>
  <c r="D12" i="5" s="1"/>
  <c r="H71" i="3"/>
  <c r="B23" i="5" s="1"/>
  <c r="J71" i="3"/>
  <c r="E71" s="1"/>
  <c r="J61"/>
  <c r="D20" i="5" s="1"/>
  <c r="I61" i="3"/>
  <c r="C20" i="5" s="1"/>
  <c r="H61" i="3"/>
  <c r="H63" s="1"/>
  <c r="J43"/>
  <c r="D17" i="5" s="1"/>
  <c r="H43" i="3"/>
  <c r="B17" i="5" s="1"/>
  <c r="J26" i="3"/>
  <c r="D13" i="5" s="1"/>
  <c r="H26" i="3"/>
  <c r="B13" i="5" s="1"/>
  <c r="H19" i="3"/>
  <c r="B12" i="5" s="1"/>
  <c r="N45" i="3"/>
  <c r="F18" i="5" s="1"/>
  <c r="F16"/>
  <c r="L45" i="3"/>
  <c r="E18" i="5" s="1"/>
  <c r="E16"/>
  <c r="B16"/>
  <c r="L73" i="3"/>
  <c r="E24" i="5" s="1"/>
  <c r="E23"/>
  <c r="C14"/>
  <c r="E16" i="6"/>
  <c r="N28" i="3"/>
  <c r="F12" i="5"/>
  <c r="L28" i="3"/>
  <c r="E12" i="5"/>
  <c r="G14"/>
  <c r="W75" i="3"/>
  <c r="G27" i="5" s="1"/>
  <c r="D16"/>
  <c r="E38" i="3"/>
  <c r="L63"/>
  <c r="E21" i="5" s="1"/>
  <c r="E20"/>
  <c r="C12"/>
  <c r="G12"/>
  <c r="I45" i="3"/>
  <c r="N63"/>
  <c r="F21" i="5" s="1"/>
  <c r="N73" i="3"/>
  <c r="F24" i="5" s="1"/>
  <c r="E19" i="3"/>
  <c r="G16" i="5"/>
  <c r="E43" i="3" l="1"/>
  <c r="H73"/>
  <c r="B24" i="5" s="1"/>
  <c r="J73" i="3"/>
  <c r="E73" s="1"/>
  <c r="D23" i="5"/>
  <c r="I63" i="3"/>
  <c r="I75" s="1"/>
  <c r="C27" i="5" s="1"/>
  <c r="J63" i="3"/>
  <c r="D21" i="5" s="1"/>
  <c r="E61" i="3"/>
  <c r="B20" i="5"/>
  <c r="J45" i="3"/>
  <c r="H45"/>
  <c r="D17" i="6" s="1"/>
  <c r="F17" s="1"/>
  <c r="E26" i="3"/>
  <c r="J28"/>
  <c r="E28" s="1"/>
  <c r="H28"/>
  <c r="B14" i="5" s="1"/>
  <c r="N75" i="3"/>
  <c r="F27" i="5" s="1"/>
  <c r="F14"/>
  <c r="E18" i="6"/>
  <c r="E20" s="1"/>
  <c r="C21" i="5"/>
  <c r="E17" i="6"/>
  <c r="C18" i="5"/>
  <c r="L75" i="3"/>
  <c r="E27" i="5" s="1"/>
  <c r="E14"/>
  <c r="B21"/>
  <c r="D18" i="6"/>
  <c r="F18" l="1"/>
  <c r="D14" i="5"/>
  <c r="J22" i="6"/>
  <c r="J26" s="1"/>
  <c r="D24" i="5"/>
  <c r="E63" i="3"/>
  <c r="J75"/>
  <c r="E75" s="1"/>
  <c r="D18" i="5"/>
  <c r="E45" i="3"/>
  <c r="B18" i="5"/>
  <c r="D16" i="6"/>
  <c r="D20" s="1"/>
  <c r="H75" i="3"/>
  <c r="B27" i="5" s="1"/>
  <c r="D27" l="1"/>
  <c r="F16" i="6"/>
  <c r="F20" s="1"/>
  <c r="F25"/>
  <c r="F22"/>
  <c r="F24"/>
  <c r="F23"/>
  <c r="F26" l="1"/>
  <c r="J28" s="1"/>
  <c r="I29" s="1"/>
  <c r="J29" s="1"/>
  <c r="J31" s="1"/>
  <c r="F12" l="1"/>
  <c r="F13"/>
  <c r="J12"/>
  <c r="F14"/>
</calcChain>
</file>

<file path=xl/sharedStrings.xml><?xml version="1.0" encoding="utf-8"?>
<sst xmlns="http://schemas.openxmlformats.org/spreadsheetml/2006/main" count="620" uniqueCount="286">
  <si>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</si>
  <si>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</si>
  <si>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</si>
  <si>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</si>
  <si>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</si>
  <si>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</si>
  <si>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</si>
  <si>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</si>
  <si>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</si>
  <si>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</si>
  <si>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</si>
  <si>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</si>
  <si>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</si>
  <si>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</si>
  <si>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</si>
  <si>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</si>
  <si>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</si>
  <si>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</si>
  <si>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</si>
  <si>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</si>
  <si>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</si>
  <si>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</si>
  <si>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</si>
  <si>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</si>
  <si>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</si>
  <si>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</si>
  <si>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</si>
  <si>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</si>
  <si>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</si>
  <si>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</si>
  <si>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</si>
  <si>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</si>
  <si>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</si>
  <si>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</si>
  <si>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</si>
  <si>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</si>
  <si>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</si>
  <si>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</si>
  <si>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</si>
  <si>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</si>
  <si>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</si>
  <si>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</si>
  <si>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</si>
  <si>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</si>
  <si>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</si>
  <si>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</si>
  <si>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</si>
  <si>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</si>
  <si>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</si>
  <si>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</si>
  <si>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</si>
  <si>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</si>
  <si>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</si>
  <si>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</si>
  <si>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</si>
  <si>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</si>
  <si>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</si>
  <si>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</si>
  <si>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</si>
  <si>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</si>
  <si>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</si>
  <si>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</si>
  <si>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</si>
  <si>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</si>
  <si>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</si>
  <si>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</si>
  <si>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</si>
  <si>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</si>
  <si>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</si>
  <si>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</si>
  <si>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</si>
  <si>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</si>
  <si>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</si>
  <si>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</si>
  <si>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</si>
  <si>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</si>
  <si>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</si>
  <si>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</si>
  <si>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</si>
  <si>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</si>
  <si>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</si>
  <si>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</si>
  <si>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</si>
  <si>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</si>
  <si>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</si>
  <si>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</si>
  <si>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</si>
  <si>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</si>
  <si>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</si>
  <si>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</si>
  <si>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</si>
  <si>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</si>
  <si>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</si>
  <si>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</si>
  <si>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</si>
  <si>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</si>
  <si>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</si>
  <si>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</si>
  <si>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</si>
  <si>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</si>
  <si>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</si>
  <si>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</si>
  <si>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</si>
  <si>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</si>
  <si>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</si>
  <si>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</si>
  <si>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</si>
  <si>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</si>
  <si>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</si>
  <si>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</si>
  <si>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</si>
  <si>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</si>
  <si>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JKSO : </t>
  </si>
  <si>
    <t>JKSO :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</si>
  <si>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</si>
  <si>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</si>
  <si>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</si>
  <si>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</si>
  <si>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</si>
  <si>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</si>
  <si>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</si>
  <si>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</si>
  <si>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</si>
  <si>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</si>
  <si>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</si>
  <si>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</si>
  <si>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</si>
  <si>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</si>
  <si>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</si>
  <si>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</si>
  <si>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</si>
  <si>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</si>
  <si>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</si>
  <si>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</si>
  <si>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</si>
  <si>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011</t>
  </si>
  <si>
    <t>611474103</t>
  </si>
  <si>
    <t>Oprava omietky vnút. stropov zo suchých zmesí sadrová</t>
  </si>
  <si>
    <t>m2</t>
  </si>
  <si>
    <t xml:space="preserve">                    </t>
  </si>
  <si>
    <t>61147-4103</t>
  </si>
  <si>
    <t>45.41.10</t>
  </si>
  <si>
    <t>EK</t>
  </si>
  <si>
    <t>S</t>
  </si>
  <si>
    <t>612401900</t>
  </si>
  <si>
    <t>Nasekanie dier na stene, zdrsnenie povrchu</t>
  </si>
  <si>
    <t>61240-1902</t>
  </si>
  <si>
    <t>612401915</t>
  </si>
  <si>
    <t>Príplatok za penetračný náter</t>
  </si>
  <si>
    <t>61240-1915</t>
  </si>
  <si>
    <t>612474102</t>
  </si>
  <si>
    <t>Omietka vnút. stien zo suchých zmesí štuková</t>
  </si>
  <si>
    <t>61247-4102</t>
  </si>
  <si>
    <t>612481119</t>
  </si>
  <si>
    <t>Potiahnutie vnút., alebo vonk. stien a ostatných plôch sklotextilnou mriežkou</t>
  </si>
  <si>
    <t>61248-1119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</si>
  <si>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</si>
  <si>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</si>
  <si>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</si>
  <si>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</si>
  <si>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</si>
  <si>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</si>
  <si>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</si>
  <si>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952901111</t>
  </si>
  <si>
    <t>Vyčistenie budov byt. alebo občian. výstavby pri výške podlažia do 4 m</t>
  </si>
  <si>
    <t>95290-1111</t>
  </si>
  <si>
    <t>45.45.13</t>
  </si>
  <si>
    <t>014</t>
  </si>
  <si>
    <t>998991111</t>
  </si>
  <si>
    <t>Presun hmôt pre opravy v objektoch výšky do 25 m</t>
  </si>
  <si>
    <t>t</t>
  </si>
  <si>
    <t>99899-1111</t>
  </si>
  <si>
    <t>998991193</t>
  </si>
  <si>
    <t>Príplatok za zväčšený presun do 1000 m</t>
  </si>
  <si>
    <t>99899-1193</t>
  </si>
  <si>
    <t xml:space="preserve">9 - OSTATNÉ KONŠTRUKCIE A PRÁCE  spolu: </t>
  </si>
  <si>
    <t xml:space="preserve">PRÁCE A DODÁVKY HSV  spolu: </t>
  </si>
  <si>
    <t>PRÁCE A DODÁVKY PSV</t>
  </si>
  <si>
    <t>783 - Nátery</t>
  </si>
  <si>
    <t>783</t>
  </si>
  <si>
    <t>783103821</t>
  </si>
  <si>
    <t>Odstránenie náterov z ocel. konštr.-radiátorov opálením</t>
  </si>
  <si>
    <t>I</t>
  </si>
  <si>
    <t>78310-3821</t>
  </si>
  <si>
    <t>45.11.11</t>
  </si>
  <si>
    <t>IK</t>
  </si>
  <si>
    <t>783201821</t>
  </si>
  <si>
    <t>Odstránenie náterov z kov. stav. doplnk. konštr. opálením</t>
  </si>
  <si>
    <t>78320-1821</t>
  </si>
  <si>
    <t>783225400</t>
  </si>
  <si>
    <t>Nátery kov. stav. dopl. konšt. synt. dvojn.+1x email s tmel</t>
  </si>
  <si>
    <t>78322-5400</t>
  </si>
  <si>
    <t>45.44.21</t>
  </si>
  <si>
    <t>783226100</t>
  </si>
  <si>
    <t>Nátery kov. stav. doplnk. konštr. syntet. základné</t>
  </si>
  <si>
    <t>78322-6100</t>
  </si>
  <si>
    <t>783324340</t>
  </si>
  <si>
    <t>Nátery syntet. radiátorov dvojnásobné+2x email</t>
  </si>
  <si>
    <t>78332-4340</t>
  </si>
  <si>
    <t>783324740</t>
  </si>
  <si>
    <t>Nátery syntet. radiátorov základné</t>
  </si>
  <si>
    <t>78332-4740</t>
  </si>
  <si>
    <t xml:space="preserve">783 - Nátery  spolu: </t>
  </si>
  <si>
    <t>784 - Maľby</t>
  </si>
  <si>
    <t>784</t>
  </si>
  <si>
    <t>784402801</t>
  </si>
  <si>
    <t>Odstránenie malieb v miestnostiach výšky do 3,8 m oškrabaním</t>
  </si>
  <si>
    <t>78440-2801</t>
  </si>
  <si>
    <t>784452571</t>
  </si>
  <si>
    <t>Maľba zo zmesí tekut. 1far. dvojnás. v miest. do 3,8m</t>
  </si>
  <si>
    <t>78445-2571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</si>
  <si>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</si>
  <si>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</si>
  <si>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</si>
  <si>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</si>
  <si>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</si>
  <si>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210200123</t>
  </si>
  <si>
    <t>Montáž + dodávka krabičiek d 68</t>
  </si>
  <si>
    <t>kus</t>
  </si>
  <si>
    <t>74334-0131</t>
  </si>
  <si>
    <t>45.31.1*</t>
  </si>
  <si>
    <t>MK</t>
  </si>
  <si>
    <t>210200135</t>
  </si>
  <si>
    <t>Montáž + dodávka vypínača</t>
  </si>
  <si>
    <t>74334-0141</t>
  </si>
  <si>
    <t>210200136</t>
  </si>
  <si>
    <t>Montáž + dodávka zásuvky</t>
  </si>
  <si>
    <t>210200137</t>
  </si>
  <si>
    <t>Montáž + dodávka chráničky</t>
  </si>
  <si>
    <t>m</t>
  </si>
  <si>
    <t>210200139</t>
  </si>
  <si>
    <t>Montáž + dodávka zásuvky na internet</t>
  </si>
  <si>
    <t>210203001</t>
  </si>
  <si>
    <t>Montáž - žiarovkové svietidlo, stenové</t>
  </si>
  <si>
    <t>74331-3001</t>
  </si>
  <si>
    <t>MAT</t>
  </si>
  <si>
    <t>348002A702</t>
  </si>
  <si>
    <t>Svietidlo prisadené stenové</t>
  </si>
  <si>
    <t xml:space="preserve">  .  .  </t>
  </si>
  <si>
    <t xml:space="preserve">CR0157.101S         </t>
  </si>
  <si>
    <t>MZ</t>
  </si>
  <si>
    <t>210800105</t>
  </si>
  <si>
    <t>Montáž, kábel Cu 750V uložený pod omietku CYKY 3x1,5</t>
  </si>
  <si>
    <t>74221-0105</t>
  </si>
  <si>
    <t>341203M100</t>
  </si>
  <si>
    <t>Kábel Cu 750V : CYKY-J 3x1,5</t>
  </si>
  <si>
    <t>31.30.13</t>
  </si>
  <si>
    <t xml:space="preserve">CYKY 3x1,5          </t>
  </si>
  <si>
    <t>210800106</t>
  </si>
  <si>
    <t>Montáž, kábel Cu 750V uložený pod omietku CYKY 3x2,5</t>
  </si>
  <si>
    <t>74221-0106</t>
  </si>
  <si>
    <t>341203M111</t>
  </si>
  <si>
    <t>Kábel Cu 750V : CYKY-O 3x2,5</t>
  </si>
  <si>
    <t xml:space="preserve">CYKY 3x2,5          </t>
  </si>
  <si>
    <t>219990006</t>
  </si>
  <si>
    <t>Demontáž stropných svietidiel a ich spätná montáž</t>
  </si>
  <si>
    <t>hod</t>
  </si>
  <si>
    <t>74382-0006</t>
  </si>
  <si>
    <t xml:space="preserve">M21 - 155 Elektromontáže  spolu: </t>
  </si>
  <si>
    <t xml:space="preserve">PRÁCE A DODÁVKY M  spolu: </t>
  </si>
  <si>
    <t>OSTATNÉ</t>
  </si>
  <si>
    <t>NAD</t>
  </si>
  <si>
    <t>210192725</t>
  </si>
  <si>
    <t>Vykruženie otvorov pre elektroinštaláciu</t>
  </si>
  <si>
    <t>U</t>
  </si>
  <si>
    <t>2102</t>
  </si>
  <si>
    <t>210192732</t>
  </si>
  <si>
    <t>Vyspravenie otvorov</t>
  </si>
  <si>
    <t>210192748</t>
  </si>
  <si>
    <t>Vysekanie drážok v stene. vrátane vyspravenia</t>
  </si>
  <si>
    <t>21199</t>
  </si>
  <si>
    <t>Spojovací materiál</t>
  </si>
  <si>
    <t>kpl</t>
  </si>
  <si>
    <t xml:space="preserve">OSTATNÉ  spolu: </t>
  </si>
  <si>
    <t>Za rozpočet celkom</t>
  </si>
  <si>
    <t>Stavba : ZŠ Zlatá - stavebné úpravy - knižnica</t>
  </si>
  <si>
    <t>ZŠ Zlatá Rožňava</t>
  </si>
  <si>
    <t>Základná škola Zlatá 2, Rožňava,  Zlatá ul. č.2, 048 01 Rožňava</t>
  </si>
  <si>
    <t xml:space="preserve">Odberateľ: Základná škola Zlatá 2, Rožňava,  Zlatá ul. č.2, 048 01 Rožňava </t>
  </si>
  <si>
    <t xml:space="preserve">Dodávateľ:  </t>
  </si>
  <si>
    <t>Odberateľ: Základná škola Zlatá 2, Rožňava,  Zlatá ul. č.2, 048 01 Rožňava</t>
  </si>
  <si>
    <t xml:space="preserve">Dodávateľ: </t>
  </si>
  <si>
    <t xml:space="preserve">Dátum: </t>
  </si>
  <si>
    <t xml:space="preserve">Spracoval:                              </t>
  </si>
  <si>
    <t xml:space="preserve">Spracoval:                                      </t>
  </si>
  <si>
    <t>Dátum:</t>
  </si>
</sst>
</file>

<file path=xl/styles.xml><?xml version="1.0" encoding="utf-8"?>
<styleSheet xmlns="http://schemas.openxmlformats.org/spreadsheetml/2006/main">
  <numFmts count="12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_ * #,##0_ ;_ * \-#,##0_ ;_ * &quot;-&quot;_ ;_ @_ "/>
    <numFmt numFmtId="171" formatCode="_(&quot;$&quot;* #,##0_);_(&quot;$&quot;* \(#,##0\);_(&quot;$&quot;* &quot;-&quot;_);_(@_)"/>
    <numFmt numFmtId="172" formatCode="#,##0.00000"/>
    <numFmt numFmtId="173" formatCode="_(&quot;$&quot;* #,##0.00_);_(&quot;$&quot;* \(#,##0.00\);_(&quot;$&quot;* &quot;-&quot;??_);_(@_)"/>
    <numFmt numFmtId="174" formatCode="_ * #,##0.00_ ;_ * \-#,##0.00_ ;_ * &quot;-&quot;??_ ;_ @_ "/>
    <numFmt numFmtId="175" formatCode="0.000"/>
  </numFmts>
  <fonts count="29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none"/>
    </fill>
    <fill>
      <patternFill patternType="none"/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A8D08C"/>
        <bgColor rgb="FFFFFFFF"/>
      </patternFill>
    </fill>
    <fill>
      <patternFill patternType="none"/>
    </fill>
  </fills>
  <borders count="102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4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1" fontId="9" fillId="0" borderId="0" applyFont="0" applyFill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19" fillId="17" borderId="16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8" borderId="17" applyNumberFormat="0" applyFill="0" applyAlignment="0" applyProtection="0">
      <alignment vertical="center"/>
    </xf>
    <xf numFmtId="0" fontId="14" fillId="19" borderId="18" applyNumberFormat="0" applyBorder="0" applyAlignment="0" applyProtection="0">
      <alignment vertical="center"/>
    </xf>
    <xf numFmtId="0" fontId="20" fillId="20" borderId="19" applyNumberFormat="0" applyBorder="0" applyAlignment="0" applyProtection="0">
      <alignment vertical="center"/>
    </xf>
    <xf numFmtId="0" fontId="15" fillId="21" borderId="20" applyNumberFormat="0" applyBorder="0" applyAlignment="0" applyProtection="0">
      <alignment vertical="center"/>
    </xf>
    <xf numFmtId="0" fontId="9" fillId="22" borderId="21" applyNumberFormat="0" applyBorder="0" applyAlignment="0" applyProtection="0">
      <alignment vertical="center"/>
    </xf>
    <xf numFmtId="0" fontId="15" fillId="23" borderId="22" applyNumberFormat="0" applyBorder="0" applyAlignment="0" applyProtection="0">
      <alignment vertical="center"/>
    </xf>
    <xf numFmtId="0" fontId="15" fillId="24" borderId="23" applyNumberFormat="0" applyBorder="0" applyAlignment="0" applyProtection="0">
      <alignment vertical="center"/>
    </xf>
    <xf numFmtId="0" fontId="9" fillId="25" borderId="24" applyNumberFormat="0" applyBorder="0" applyAlignment="0" applyProtection="0">
      <alignment vertical="center"/>
    </xf>
    <xf numFmtId="0" fontId="9" fillId="26" borderId="25" applyNumberFormat="0" applyBorder="0" applyAlignment="0" applyProtection="0">
      <alignment vertical="center"/>
    </xf>
    <xf numFmtId="0" fontId="15" fillId="27" borderId="26" applyNumberFormat="0" applyBorder="0" applyAlignment="0" applyProtection="0">
      <alignment vertical="center"/>
    </xf>
    <xf numFmtId="0" fontId="15" fillId="28" borderId="27" applyNumberFormat="0" applyBorder="0" applyAlignment="0" applyProtection="0">
      <alignment vertical="center"/>
    </xf>
    <xf numFmtId="0" fontId="9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168" fontId="25" fillId="10" borderId="9"/>
    <xf numFmtId="0" fontId="9" fillId="31" borderId="30" applyNumberFormat="0" applyBorder="0" applyAlignment="0" applyProtection="0">
      <alignment vertical="center"/>
    </xf>
    <xf numFmtId="0" fontId="13" fillId="0" borderId="0"/>
    <xf numFmtId="0" fontId="9" fillId="32" borderId="31" applyNumberFormat="0" applyBorder="0" applyAlignment="0" applyProtection="0">
      <alignment vertical="center"/>
    </xf>
    <xf numFmtId="0" fontId="15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15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>
      <alignment vertical="center"/>
    </xf>
    <xf numFmtId="0" fontId="25" fillId="10" borderId="9" applyFont="0" applyFill="0"/>
    <xf numFmtId="0" fontId="15" fillId="38" borderId="37" applyNumberFormat="0" applyBorder="0" applyAlignment="0" applyProtection="0">
      <alignment vertical="center"/>
    </xf>
    <xf numFmtId="0" fontId="25" fillId="10" borderId="9">
      <alignment vertical="center"/>
    </xf>
    <xf numFmtId="0" fontId="13" fillId="0" borderId="0"/>
    <xf numFmtId="0" fontId="25" fillId="39" borderId="38" applyBorder="0">
      <alignment vertical="center"/>
    </xf>
    <xf numFmtId="0" fontId="25" fillId="39" borderId="38">
      <alignment vertical="center"/>
    </xf>
  </cellStyleXfs>
  <cellXfs count="152">
    <xf numFmtId="0" fontId="0" fillId="0" borderId="0" xfId="0"/>
    <xf numFmtId="0" fontId="1" fillId="0" borderId="0" xfId="46" applyFont="1"/>
    <xf numFmtId="0" fontId="1" fillId="0" borderId="0" xfId="46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41" xfId="46" applyFont="1" applyBorder="1" applyAlignment="1">
      <alignment horizontal="left" vertical="center"/>
    </xf>
    <xf numFmtId="0" fontId="1" fillId="0" borderId="42" xfId="46" applyFont="1" applyBorder="1" applyAlignment="1">
      <alignment horizontal="left" vertical="center"/>
    </xf>
    <xf numFmtId="0" fontId="1" fillId="0" borderId="42" xfId="46" applyFont="1" applyBorder="1" applyAlignment="1">
      <alignment horizontal="right" vertical="center"/>
    </xf>
    <xf numFmtId="0" fontId="1" fillId="0" borderId="43" xfId="46" applyFont="1" applyBorder="1" applyAlignment="1">
      <alignment horizontal="left" vertical="center"/>
    </xf>
    <xf numFmtId="0" fontId="1" fillId="0" borderId="44" xfId="46" applyFont="1" applyBorder="1" applyAlignment="1">
      <alignment horizontal="left" vertical="center"/>
    </xf>
    <xf numFmtId="0" fontId="1" fillId="0" borderId="44" xfId="46" applyFont="1" applyBorder="1" applyAlignment="1">
      <alignment horizontal="right" vertical="center"/>
    </xf>
    <xf numFmtId="0" fontId="1" fillId="0" borderId="45" xfId="46" applyFont="1" applyBorder="1" applyAlignment="1">
      <alignment horizontal="left" vertical="center"/>
    </xf>
    <xf numFmtId="0" fontId="1" fillId="0" borderId="46" xfId="46" applyFont="1" applyBorder="1" applyAlignment="1">
      <alignment horizontal="left" vertical="center"/>
    </xf>
    <xf numFmtId="0" fontId="1" fillId="0" borderId="46" xfId="46" applyFont="1" applyBorder="1" applyAlignment="1">
      <alignment horizontal="right" vertical="center"/>
    </xf>
    <xf numFmtId="0" fontId="1" fillId="0" borderId="47" xfId="46" applyFont="1" applyBorder="1" applyAlignment="1">
      <alignment horizontal="left" vertical="center"/>
    </xf>
    <xf numFmtId="0" fontId="1" fillId="0" borderId="48" xfId="46" applyFont="1" applyBorder="1" applyAlignment="1">
      <alignment horizontal="left" vertical="center"/>
    </xf>
    <xf numFmtId="0" fontId="1" fillId="0" borderId="48" xfId="46" applyFont="1" applyBorder="1" applyAlignment="1">
      <alignment horizontal="right" vertical="center"/>
    </xf>
    <xf numFmtId="0" fontId="1" fillId="0" borderId="49" xfId="46" applyFont="1" applyBorder="1" applyAlignment="1">
      <alignment horizontal="left" vertical="center"/>
    </xf>
    <xf numFmtId="0" fontId="1" fillId="0" borderId="50" xfId="46" applyFont="1" applyBorder="1" applyAlignment="1">
      <alignment horizontal="right" vertical="center"/>
    </xf>
    <xf numFmtId="0" fontId="1" fillId="0" borderId="50" xfId="46" applyFont="1" applyBorder="1" applyAlignment="1">
      <alignment horizontal="left" vertical="center"/>
    </xf>
    <xf numFmtId="0" fontId="1" fillId="0" borderId="51" xfId="46" applyFont="1" applyBorder="1" applyAlignment="1">
      <alignment horizontal="left" vertical="center"/>
    </xf>
    <xf numFmtId="0" fontId="1" fillId="0" borderId="52" xfId="46" applyFont="1" applyBorder="1" applyAlignment="1">
      <alignment horizontal="left" vertical="center"/>
    </xf>
    <xf numFmtId="0" fontId="1" fillId="0" borderId="41" xfId="46" applyFont="1" applyBorder="1" applyAlignment="1">
      <alignment horizontal="right" vertical="center"/>
    </xf>
    <xf numFmtId="3" fontId="1" fillId="0" borderId="53" xfId="46" applyNumberFormat="1" applyFont="1" applyBorder="1" applyAlignment="1">
      <alignment horizontal="right" vertical="center"/>
    </xf>
    <xf numFmtId="0" fontId="1" fillId="0" borderId="49" xfId="46" applyFont="1" applyBorder="1" applyAlignment="1">
      <alignment horizontal="right" vertical="center"/>
    </xf>
    <xf numFmtId="3" fontId="1" fillId="0" borderId="54" xfId="46" applyNumberFormat="1" applyFont="1" applyBorder="1" applyAlignment="1">
      <alignment horizontal="right" vertical="center"/>
    </xf>
    <xf numFmtId="0" fontId="1" fillId="0" borderId="51" xfId="46" applyFont="1" applyBorder="1" applyAlignment="1">
      <alignment horizontal="right" vertical="center"/>
    </xf>
    <xf numFmtId="3" fontId="1" fillId="0" borderId="55" xfId="46" applyNumberFormat="1" applyFont="1" applyBorder="1" applyAlignment="1">
      <alignment horizontal="right" vertical="center"/>
    </xf>
    <xf numFmtId="0" fontId="1" fillId="0" borderId="52" xfId="46" applyFont="1" applyBorder="1" applyAlignment="1">
      <alignment horizontal="right" vertical="center"/>
    </xf>
    <xf numFmtId="0" fontId="3" fillId="0" borderId="56" xfId="46" applyFont="1" applyBorder="1" applyAlignment="1">
      <alignment horizontal="center" vertical="center"/>
    </xf>
    <xf numFmtId="0" fontId="1" fillId="0" borderId="57" xfId="46" applyFont="1" applyBorder="1" applyAlignment="1">
      <alignment horizontal="left" vertical="center"/>
    </xf>
    <xf numFmtId="0" fontId="1" fillId="0" borderId="57" xfId="46" applyFont="1" applyBorder="1" applyAlignment="1">
      <alignment horizontal="center" vertical="center"/>
    </xf>
    <xf numFmtId="0" fontId="1" fillId="0" borderId="58" xfId="46" applyFont="1" applyBorder="1" applyAlignment="1">
      <alignment horizontal="center" vertical="center"/>
    </xf>
    <xf numFmtId="0" fontId="1" fillId="0" borderId="59" xfId="46" applyFont="1" applyBorder="1" applyAlignment="1">
      <alignment horizontal="center" vertical="center"/>
    </xf>
    <xf numFmtId="0" fontId="1" fillId="0" borderId="60" xfId="46" applyFont="1" applyBorder="1" applyAlignment="1">
      <alignment horizontal="center" vertical="center"/>
    </xf>
    <xf numFmtId="0" fontId="1" fillId="0" borderId="61" xfId="46" applyFont="1" applyBorder="1" applyAlignment="1">
      <alignment horizontal="left" vertical="center"/>
    </xf>
    <xf numFmtId="0" fontId="1" fillId="0" borderId="63" xfId="46" applyFont="1" applyBorder="1" applyAlignment="1">
      <alignment horizontal="left" vertical="center"/>
    </xf>
    <xf numFmtId="0" fontId="1" fillId="0" borderId="64" xfId="46" applyFont="1" applyBorder="1" applyAlignment="1">
      <alignment horizontal="center" vertical="center"/>
    </xf>
    <xf numFmtId="0" fontId="1" fillId="0" borderId="38" xfId="46" applyFont="1" applyBorder="1" applyAlignment="1">
      <alignment horizontal="left" vertical="center"/>
    </xf>
    <xf numFmtId="0" fontId="1" fillId="0" borderId="65" xfId="46" applyFont="1" applyBorder="1" applyAlignment="1">
      <alignment horizontal="left" vertical="center"/>
    </xf>
    <xf numFmtId="0" fontId="1" fillId="0" borderId="39" xfId="46" applyFont="1" applyBorder="1" applyAlignment="1">
      <alignment horizontal="center" vertical="center"/>
    </xf>
    <xf numFmtId="0" fontId="1" fillId="0" borderId="40" xfId="46" applyFont="1" applyBorder="1" applyAlignment="1">
      <alignment horizontal="left" vertical="center"/>
    </xf>
    <xf numFmtId="0" fontId="1" fillId="0" borderId="69" xfId="46" applyFont="1" applyBorder="1" applyAlignment="1">
      <alignment horizontal="center" vertical="center"/>
    </xf>
    <xf numFmtId="0" fontId="1" fillId="0" borderId="59" xfId="46" applyFont="1" applyBorder="1" applyAlignment="1">
      <alignment horizontal="left" vertical="center"/>
    </xf>
    <xf numFmtId="0" fontId="1" fillId="0" borderId="70" xfId="46" applyFont="1" applyBorder="1" applyAlignment="1">
      <alignment horizontal="center" vertical="center"/>
    </xf>
    <xf numFmtId="0" fontId="1" fillId="0" borderId="71" xfId="46" applyFont="1" applyBorder="1" applyAlignment="1">
      <alignment horizontal="center" vertical="center"/>
    </xf>
    <xf numFmtId="10" fontId="1" fillId="0" borderId="50" xfId="46" applyNumberFormat="1" applyFont="1" applyBorder="1" applyAlignment="1">
      <alignment horizontal="right" vertical="center"/>
    </xf>
    <xf numFmtId="10" fontId="1" fillId="0" borderId="72" xfId="46" applyNumberFormat="1" applyFont="1" applyBorder="1" applyAlignment="1">
      <alignment horizontal="right" vertical="center"/>
    </xf>
    <xf numFmtId="10" fontId="1" fillId="0" borderId="44" xfId="46" applyNumberFormat="1" applyFont="1" applyBorder="1" applyAlignment="1">
      <alignment horizontal="right" vertical="center"/>
    </xf>
    <xf numFmtId="10" fontId="1" fillId="0" borderId="73" xfId="46" applyNumberFormat="1" applyFont="1" applyBorder="1" applyAlignment="1">
      <alignment horizontal="right" vertical="center"/>
    </xf>
    <xf numFmtId="0" fontId="1" fillId="0" borderId="67" xfId="46" applyFont="1" applyBorder="1" applyAlignment="1">
      <alignment horizontal="left" vertical="center"/>
    </xf>
    <xf numFmtId="0" fontId="1" fillId="0" borderId="69" xfId="46" applyFont="1" applyBorder="1" applyAlignment="1">
      <alignment horizontal="right" vertical="center"/>
    </xf>
    <xf numFmtId="0" fontId="1" fillId="0" borderId="75" xfId="46" applyFont="1" applyBorder="1" applyAlignment="1">
      <alignment horizontal="center" vertical="center"/>
    </xf>
    <xf numFmtId="0" fontId="1" fillId="0" borderId="76" xfId="46" applyFont="1" applyBorder="1" applyAlignment="1">
      <alignment horizontal="left" vertical="center"/>
    </xf>
    <xf numFmtId="0" fontId="1" fillId="0" borderId="76" xfId="46" applyFont="1" applyBorder="1" applyAlignment="1">
      <alignment horizontal="right" vertical="center"/>
    </xf>
    <xf numFmtId="0" fontId="1" fillId="0" borderId="77" xfId="46" applyFont="1" applyBorder="1" applyAlignment="1">
      <alignment horizontal="right" vertical="center"/>
    </xf>
    <xf numFmtId="3" fontId="1" fillId="0" borderId="0" xfId="46" applyNumberFormat="1" applyFont="1" applyAlignment="1">
      <alignment horizontal="right" vertical="center"/>
    </xf>
    <xf numFmtId="0" fontId="1" fillId="0" borderId="75" xfId="46" applyFont="1" applyBorder="1" applyAlignment="1">
      <alignment horizontal="left" vertical="center"/>
    </xf>
    <xf numFmtId="0" fontId="1" fillId="0" borderId="0" xfId="46" applyFont="1" applyAlignment="1">
      <alignment horizontal="right" vertical="center"/>
    </xf>
    <xf numFmtId="0" fontId="1" fillId="0" borderId="0" xfId="46" applyFont="1" applyAlignment="1">
      <alignment horizontal="left" vertical="center"/>
    </xf>
    <xf numFmtId="0" fontId="1" fillId="0" borderId="78" xfId="46" applyFont="1" applyBorder="1" applyAlignment="1">
      <alignment horizontal="right" vertical="center"/>
    </xf>
    <xf numFmtId="3" fontId="1" fillId="0" borderId="78" xfId="46" applyNumberFormat="1" applyFont="1" applyBorder="1" applyAlignment="1">
      <alignment horizontal="right" vertical="center"/>
    </xf>
    <xf numFmtId="3" fontId="1" fillId="0" borderId="79" xfId="46" applyNumberFormat="1" applyFont="1" applyBorder="1" applyAlignment="1">
      <alignment horizontal="right" vertical="center"/>
    </xf>
    <xf numFmtId="0" fontId="3" fillId="0" borderId="80" xfId="46" applyFont="1" applyBorder="1" applyAlignment="1">
      <alignment horizontal="center" vertical="center"/>
    </xf>
    <xf numFmtId="0" fontId="1" fillId="0" borderId="81" xfId="46" applyFont="1" applyBorder="1" applyAlignment="1">
      <alignment horizontal="left" vertical="center"/>
    </xf>
    <xf numFmtId="0" fontId="1" fillId="0" borderId="82" xfId="46" applyFont="1" applyBorder="1" applyAlignment="1">
      <alignment horizontal="left" vertical="center"/>
    </xf>
    <xf numFmtId="0" fontId="1" fillId="0" borderId="76" xfId="46" applyFont="1" applyBorder="1" applyAlignment="1">
      <alignment horizontal="center" vertical="center"/>
    </xf>
    <xf numFmtId="0" fontId="1" fillId="0" borderId="83" xfId="46" applyFont="1" applyBorder="1" applyAlignment="1">
      <alignment horizontal="left" vertical="center"/>
    </xf>
    <xf numFmtId="0" fontId="1" fillId="0" borderId="84" xfId="46" applyFont="1" applyBorder="1" applyAlignment="1">
      <alignment horizontal="left" vertical="center"/>
    </xf>
    <xf numFmtId="0" fontId="1" fillId="0" borderId="85" xfId="46" applyFont="1" applyBorder="1" applyAlignment="1">
      <alignment horizontal="left" vertical="center"/>
    </xf>
    <xf numFmtId="0" fontId="1" fillId="0" borderId="87" xfId="46" applyFont="1" applyBorder="1" applyAlignment="1">
      <alignment horizontal="left" vertical="center"/>
    </xf>
    <xf numFmtId="0" fontId="1" fillId="0" borderId="88" xfId="46" applyFont="1" applyBorder="1" applyAlignment="1">
      <alignment horizontal="left" vertical="center"/>
    </xf>
    <xf numFmtId="3" fontId="1" fillId="0" borderId="83" xfId="46" applyNumberFormat="1" applyFont="1" applyBorder="1" applyAlignment="1">
      <alignment horizontal="right" vertical="center"/>
    </xf>
    <xf numFmtId="3" fontId="1" fillId="0" borderId="87" xfId="46" applyNumberFormat="1" applyFont="1" applyBorder="1" applyAlignment="1">
      <alignment horizontal="right" vertical="center"/>
    </xf>
    <xf numFmtId="3" fontId="1" fillId="0" borderId="88" xfId="46" applyNumberFormat="1" applyFont="1" applyBorder="1" applyAlignment="1">
      <alignment horizontal="right" vertical="center"/>
    </xf>
    <xf numFmtId="0" fontId="1" fillId="0" borderId="89" xfId="46" applyFont="1" applyBorder="1" applyAlignment="1">
      <alignment horizontal="left" vertical="center"/>
    </xf>
    <xf numFmtId="0" fontId="1" fillId="0" borderId="67" xfId="46" applyFont="1" applyBorder="1" applyAlignment="1">
      <alignment horizontal="right" vertical="center"/>
    </xf>
    <xf numFmtId="0" fontId="1" fillId="0" borderId="73" xfId="46" applyFont="1" applyBorder="1" applyAlignment="1">
      <alignment horizontal="left" vertical="center"/>
    </xf>
    <xf numFmtId="0" fontId="1" fillId="0" borderId="54" xfId="46" applyFont="1" applyBorder="1" applyAlignment="1">
      <alignment horizontal="right" vertical="center"/>
    </xf>
    <xf numFmtId="0" fontId="1" fillId="0" borderId="90" xfId="46" applyFont="1" applyBorder="1" applyAlignment="1">
      <alignment horizontal="left" vertical="center"/>
    </xf>
    <xf numFmtId="169" fontId="1" fillId="0" borderId="91" xfId="46" applyNumberFormat="1" applyFont="1" applyBorder="1" applyAlignment="1">
      <alignment horizontal="right" vertical="center"/>
    </xf>
    <xf numFmtId="0" fontId="1" fillId="0" borderId="92" xfId="46" applyFont="1" applyBorder="1" applyAlignment="1">
      <alignment horizontal="center" vertical="center"/>
    </xf>
    <xf numFmtId="0" fontId="1" fillId="0" borderId="93" xfId="46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2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96" xfId="0" applyFont="1" applyBorder="1" applyAlignment="1">
      <alignment horizontal="center" vertical="center"/>
    </xf>
    <xf numFmtId="0" fontId="1" fillId="0" borderId="99" xfId="0" applyFont="1" applyBorder="1" applyAlignment="1">
      <alignment horizontal="centerContinuous"/>
    </xf>
    <xf numFmtId="0" fontId="1" fillId="0" borderId="100" xfId="0" applyFont="1" applyBorder="1" applyAlignment="1">
      <alignment horizontal="centerContinuous"/>
    </xf>
    <xf numFmtId="0" fontId="1" fillId="0" borderId="101" xfId="0" applyFont="1" applyBorder="1" applyAlignment="1">
      <alignment horizontal="centerContinuous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6" fillId="0" borderId="97" xfId="0" applyFont="1" applyBorder="1" applyAlignment="1" applyProtection="1">
      <alignment horizontal="center"/>
      <protection locked="0"/>
    </xf>
    <xf numFmtId="0" fontId="6" fillId="0" borderId="94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96" xfId="0" applyFont="1" applyBorder="1" applyAlignment="1">
      <alignment horizontal="center"/>
    </xf>
    <xf numFmtId="0" fontId="6" fillId="0" borderId="98" xfId="0" applyFont="1" applyBorder="1" applyAlignment="1" applyProtection="1">
      <alignment horizontal="center"/>
      <protection locked="0"/>
    </xf>
    <xf numFmtId="0" fontId="6" fillId="0" borderId="96" xfId="0" applyFont="1" applyBorder="1" applyAlignment="1" applyProtection="1">
      <alignment horizontal="center"/>
      <protection locked="0"/>
    </xf>
    <xf numFmtId="0" fontId="1" fillId="0" borderId="96" xfId="0" applyFont="1" applyBorder="1" applyAlignment="1" applyProtection="1">
      <alignment horizontal="center"/>
      <protection locked="0"/>
    </xf>
    <xf numFmtId="167" fontId="1" fillId="0" borderId="96" xfId="0" applyNumberFormat="1" applyFont="1" applyBorder="1"/>
    <xf numFmtId="0" fontId="1" fillId="0" borderId="96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94" xfId="0" applyNumberFormat="1" applyFont="1" applyBorder="1" applyAlignment="1">
      <alignment horizontal="left"/>
    </xf>
    <xf numFmtId="0" fontId="1" fillId="0" borderId="94" xfId="0" applyFont="1" applyBorder="1" applyAlignment="1">
      <alignment horizontal="right"/>
    </xf>
    <xf numFmtId="49" fontId="1" fillId="0" borderId="96" xfId="0" applyNumberFormat="1" applyFont="1" applyBorder="1" applyAlignment="1">
      <alignment horizontal="left"/>
    </xf>
    <xf numFmtId="0" fontId="1" fillId="0" borderId="96" xfId="0" applyFont="1" applyBorder="1" applyAlignment="1">
      <alignment horizontal="right"/>
    </xf>
    <xf numFmtId="4" fontId="1" fillId="0" borderId="61" xfId="46" applyNumberFormat="1" applyFont="1" applyBorder="1" applyAlignment="1">
      <alignment horizontal="right" vertical="center"/>
    </xf>
    <xf numFmtId="4" fontId="1" fillId="0" borderId="62" xfId="46" applyNumberFormat="1" applyFont="1" applyBorder="1" applyAlignment="1">
      <alignment horizontal="right" vertical="center"/>
    </xf>
    <xf numFmtId="4" fontId="1" fillId="0" borderId="38" xfId="46" applyNumberFormat="1" applyFont="1" applyBorder="1" applyAlignment="1">
      <alignment horizontal="right" vertical="center"/>
    </xf>
    <xf numFmtId="4" fontId="1" fillId="0" borderId="74" xfId="46" applyNumberFormat="1" applyFont="1" applyBorder="1" applyAlignment="1">
      <alignment horizontal="right" vertical="center"/>
    </xf>
    <xf numFmtId="4" fontId="1" fillId="0" borderId="66" xfId="46" applyNumberFormat="1" applyFont="1" applyBorder="1" applyAlignment="1">
      <alignment horizontal="right" vertical="center"/>
    </xf>
    <xf numFmtId="4" fontId="1" fillId="0" borderId="40" xfId="46" applyNumberFormat="1" applyFont="1" applyBorder="1" applyAlignment="1">
      <alignment horizontal="right" vertical="center"/>
    </xf>
    <xf numFmtId="4" fontId="1" fillId="0" borderId="67" xfId="46" applyNumberFormat="1" applyFont="1" applyBorder="1" applyAlignment="1">
      <alignment horizontal="right" vertical="center"/>
    </xf>
    <xf numFmtId="4" fontId="1" fillId="0" borderId="68" xfId="46" applyNumberFormat="1" applyFont="1" applyBorder="1" applyAlignment="1">
      <alignment horizontal="right" vertical="center"/>
    </xf>
    <xf numFmtId="4" fontId="1" fillId="0" borderId="73" xfId="46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left" vertical="top" wrapText="1"/>
    </xf>
    <xf numFmtId="14" fontId="1" fillId="0" borderId="86" xfId="46" applyNumberFormat="1" applyFont="1" applyBorder="1" applyAlignment="1">
      <alignment horizontal="left" vertical="center"/>
    </xf>
    <xf numFmtId="3" fontId="1" fillId="0" borderId="50" xfId="46" applyNumberFormat="1" applyFont="1" applyBorder="1" applyAlignment="1">
      <alignment horizontal="left" vertical="center"/>
    </xf>
  </cellXfs>
  <cellStyles count="59">
    <cellStyle name="1 000 Sk" xfId="55"/>
    <cellStyle name="1 000,-  Sk" xfId="22"/>
    <cellStyle name="1 000,- Kč" xfId="44"/>
    <cellStyle name="1 000,- Sk" xfId="53"/>
    <cellStyle name="1000 Sk_fakturuj99" xfId="30"/>
    <cellStyle name="20 % – Zvýraznění1" xfId="27"/>
    <cellStyle name="20 % – Zvýraznění2" xfId="38"/>
    <cellStyle name="20 % – Zvýraznění3" xfId="42"/>
    <cellStyle name="20 % – Zvýraznění4" xfId="45"/>
    <cellStyle name="20 % – Zvýraznění5" xfId="35"/>
    <cellStyle name="20 % – Zvýraznění6" xfId="39"/>
    <cellStyle name="40 % – Zvýraznění1" xfId="2"/>
    <cellStyle name="40 % – Zvýraznění2" xfId="16"/>
    <cellStyle name="40 % – Zvýraznění3" xfId="14"/>
    <cellStyle name="40 % – Zvýraznění4" xfId="47"/>
    <cellStyle name="40 % – Zvýraznění5" xfId="49"/>
    <cellStyle name="40 % – Zvýraznění6" xfId="52"/>
    <cellStyle name="60 % – Zvýraznění1" xfId="36"/>
    <cellStyle name="60 % – Zvýraznění2" xfId="40"/>
    <cellStyle name="60 % – Zvýraznění3" xfId="24"/>
    <cellStyle name="60 % – Zvýraznění4" xfId="12"/>
    <cellStyle name="60 % – Zvýraznění5" xfId="50"/>
    <cellStyle name="60 % – Zvýraznění6" xfId="54"/>
    <cellStyle name="Celkem" xfId="31"/>
    <cellStyle name="čiarky" xfId="3" builtinId="3" customBuiltin="1"/>
    <cellStyle name="čiarky [0]" xfId="4" builtinId="6" customBuiltin="1"/>
    <cellStyle name="data" xfId="56"/>
    <cellStyle name="Dobrá" xfId="25" builtinId="26" customBuiltin="1"/>
    <cellStyle name="Hypertextové prepojenie" xfId="11" builtinId="8" customBuiltin="1"/>
    <cellStyle name="Kontrolná bunka" xfId="8" builtinId="23" customBuiltin="1"/>
    <cellStyle name="meny" xfId="6" builtinId="4" customBuiltin="1"/>
    <cellStyle name="meny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17"/>
    <cellStyle name="Neutrálna" xfId="33" builtinId="28" customBuiltin="1"/>
    <cellStyle name="normálne" xfId="0" builtinId="0" customBuiltin="1"/>
    <cellStyle name="normálne_KLs" xfId="1"/>
    <cellStyle name="normálne_KLv" xfId="46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29" builtinId="24" customBuiltin="1"/>
    <cellStyle name="TEXT" xfId="57"/>
    <cellStyle name="Text upozornění" xfId="15"/>
    <cellStyle name="TEXT1" xfId="58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2" builtinId="27" customBuiltin="1"/>
    <cellStyle name="Zvýraznenie1" xfId="34" builtinId="29" customBuiltin="1"/>
    <cellStyle name="Zvýraznenie2" xfId="37" builtinId="33" customBuiltin="1"/>
    <cellStyle name="Zvýraznenie3" xfId="41" builtinId="37" customBuiltin="1"/>
    <cellStyle name="Zvýraznenie4" xfId="43" builtinId="41" customBuiltin="1"/>
    <cellStyle name="Zvýraznenie5" xfId="48" builtinId="45" customBuiltin="1"/>
    <cellStyle name="Zvýraznenie6" xfId="51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534035</xdr:colOff>
      <xdr:row>32</xdr:row>
      <xdr:rowOff>9525</xdr:rowOff>
    </xdr:from>
    <xdr:to>
      <xdr:col>5</xdr:col>
      <xdr:colOff>534035</xdr:colOff>
      <xdr:row>40</xdr:row>
      <xdr:rowOff>228600</xdr:rowOff>
    </xdr:to>
    <xdr:sp macro="" textlink="" fLocksText="0">
      <xdr:nvSpPr>
        <xdr:cNvPr id="2" name="Lin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extLst>
            <a:ext uri="smNativeData">
              <pm:smNativeData xmlns="" xmlns:pm="smNativeData" val="SMDATA_11_QSbFXxMAAAAlAAAACg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BAAAAAAAAAAAAAAAP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AAAAAUAAAArACoCKAAAAAUAAAAABCoCURQAAOEtAAAAAAAAmQwAAAAAAAA="/>
            </a:ext>
          </a:extLst>
        </xdr:cNvSpPr>
      </xdr:nvSpPr>
      <xdr:spPr>
        <a:xfrm>
          <a:off x="330263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showGridLines="0" tabSelected="1" workbookViewId="0">
      <pane xSplit="4" ySplit="10" topLeftCell="E66" activePane="bottomRight" state="frozen"/>
      <selection pane="topRight"/>
      <selection pane="bottomLeft"/>
      <selection pane="bottomRight" activeCell="G83" sqref="G83"/>
    </sheetView>
  </sheetViews>
  <sheetFormatPr defaultRowHeight="12.75"/>
  <cols>
    <col min="1" max="1" width="3" style="94" customWidth="1"/>
    <col min="2" max="2" width="3.7109375" style="95" customWidth="1"/>
    <col min="3" max="3" width="7.42578125" style="96" customWidth="1"/>
    <col min="4" max="4" width="35.7109375" style="97" customWidth="1"/>
    <col min="5" max="5" width="7.28515625" style="98" customWidth="1"/>
    <col min="6" max="6" width="5.28515625" style="99" customWidth="1"/>
    <col min="7" max="7" width="6.5703125" style="100" customWidth="1"/>
    <col min="8" max="8" width="7.42578125" style="100" customWidth="1"/>
    <col min="9" max="9" width="8.7109375" style="100" customWidth="1"/>
    <col min="10" max="10" width="8.140625" style="100" customWidth="1"/>
    <col min="11" max="11" width="7.42578125" style="101" hidden="1" customWidth="1"/>
    <col min="12" max="12" width="8.28515625" style="101" hidden="1" customWidth="1"/>
    <col min="13" max="13" width="9.140625" style="98" hidden="1"/>
    <col min="14" max="14" width="7" style="98" hidden="1" customWidth="1"/>
    <col min="15" max="15" width="3.5703125" style="99" customWidth="1"/>
    <col min="16" max="16" width="12.7109375" style="99" hidden="1" customWidth="1"/>
    <col min="17" max="19" width="13.28515625" style="98" hidden="1" customWidth="1"/>
    <col min="20" max="20" width="10.5703125" style="102" hidden="1" customWidth="1"/>
    <col min="21" max="21" width="10.28515625" style="102" hidden="1" customWidth="1"/>
    <col min="22" max="22" width="5.7109375" style="102" hidden="1" customWidth="1"/>
    <col min="23" max="23" width="9.140625" style="103" hidden="1"/>
    <col min="24" max="25" width="5.7109375" style="99" hidden="1" customWidth="1"/>
    <col min="26" max="26" width="7.5703125" style="99" hidden="1" customWidth="1"/>
    <col min="27" max="27" width="24.85546875" style="99" hidden="1" customWidth="1"/>
    <col min="28" max="28" width="4.28515625" style="99" hidden="1" customWidth="1"/>
    <col min="29" max="29" width="8.28515625" style="99" hidden="1" customWidth="1"/>
    <col min="30" max="30" width="8.7109375" style="99" hidden="1" customWidth="1"/>
    <col min="31" max="34" width="9.140625" style="99" hidden="1"/>
    <col min="35" max="35" width="9.140625" style="85"/>
    <col min="36" max="37" width="0" style="85" hidden="1" customWidth="1"/>
    <col min="38" max="16384" width="9.140625" style="85"/>
  </cols>
  <sheetData>
    <row r="1" spans="1:37" ht="24">
      <c r="A1" s="89" t="s">
        <v>280</v>
      </c>
      <c r="B1" s="85"/>
      <c r="C1" s="85"/>
      <c r="D1" s="85"/>
      <c r="E1" s="89" t="s">
        <v>284</v>
      </c>
      <c r="F1" s="85"/>
      <c r="G1" s="86"/>
      <c r="H1" s="85"/>
      <c r="I1" s="85"/>
      <c r="J1" s="86"/>
      <c r="K1" s="87"/>
      <c r="L1" s="85"/>
      <c r="M1" s="85"/>
      <c r="N1" s="85"/>
      <c r="O1" s="85"/>
      <c r="P1" s="85"/>
      <c r="Q1" s="88"/>
      <c r="R1" s="88"/>
      <c r="S1" s="88"/>
      <c r="T1" s="85"/>
      <c r="U1" s="85"/>
      <c r="V1" s="85"/>
      <c r="W1" s="85"/>
      <c r="X1" s="85"/>
      <c r="Y1" s="85"/>
      <c r="Z1" s="82" t="s">
        <v>4</v>
      </c>
      <c r="AA1" s="148" t="s">
        <v>5</v>
      </c>
      <c r="AB1" s="82" t="s">
        <v>6</v>
      </c>
      <c r="AC1" s="82" t="s">
        <v>7</v>
      </c>
      <c r="AD1" s="82" t="s">
        <v>8</v>
      </c>
      <c r="AE1" s="124" t="s">
        <v>9</v>
      </c>
      <c r="AF1" s="125" t="s">
        <v>10</v>
      </c>
      <c r="AG1" s="85"/>
      <c r="AH1" s="85"/>
    </row>
    <row r="2" spans="1:37">
      <c r="A2" s="89" t="s">
        <v>11</v>
      </c>
      <c r="B2" s="85"/>
      <c r="C2" s="85"/>
      <c r="D2" s="85"/>
      <c r="E2" s="89" t="s">
        <v>112</v>
      </c>
      <c r="F2" s="85"/>
      <c r="G2" s="86"/>
      <c r="H2" s="104"/>
      <c r="I2" s="85"/>
      <c r="J2" s="86"/>
      <c r="K2" s="87"/>
      <c r="L2" s="85"/>
      <c r="M2" s="85"/>
      <c r="N2" s="85"/>
      <c r="O2" s="85"/>
      <c r="P2" s="85"/>
      <c r="Q2" s="88"/>
      <c r="R2" s="88"/>
      <c r="S2" s="88"/>
      <c r="T2" s="85"/>
      <c r="U2" s="85"/>
      <c r="V2" s="85"/>
      <c r="W2" s="85"/>
      <c r="X2" s="85"/>
      <c r="Y2" s="85"/>
      <c r="Z2" s="82" t="s">
        <v>12</v>
      </c>
      <c r="AA2" s="83" t="s">
        <v>13</v>
      </c>
      <c r="AB2" s="83" t="s">
        <v>14</v>
      </c>
      <c r="AC2" s="83"/>
      <c r="AD2" s="84"/>
      <c r="AE2" s="124">
        <v>1</v>
      </c>
      <c r="AF2" s="126">
        <v>123.5</v>
      </c>
      <c r="AG2" s="85"/>
      <c r="AH2" s="85"/>
    </row>
    <row r="3" spans="1:37">
      <c r="A3" s="89" t="s">
        <v>281</v>
      </c>
      <c r="B3" s="85"/>
      <c r="C3" s="85"/>
      <c r="D3" s="85"/>
      <c r="E3" s="89" t="s">
        <v>285</v>
      </c>
      <c r="F3" s="85"/>
      <c r="G3" s="86"/>
      <c r="H3" s="85"/>
      <c r="I3" s="85"/>
      <c r="J3" s="86"/>
      <c r="K3" s="87"/>
      <c r="L3" s="85"/>
      <c r="M3" s="85"/>
      <c r="N3" s="85"/>
      <c r="O3" s="85"/>
      <c r="P3" s="85"/>
      <c r="Q3" s="88"/>
      <c r="R3" s="88"/>
      <c r="S3" s="88"/>
      <c r="T3" s="85"/>
      <c r="U3" s="85"/>
      <c r="V3" s="85"/>
      <c r="W3" s="85"/>
      <c r="X3" s="85"/>
      <c r="Y3" s="85"/>
      <c r="Z3" s="82" t="s">
        <v>15</v>
      </c>
      <c r="AA3" s="83" t="s">
        <v>16</v>
      </c>
      <c r="AB3" s="83" t="s">
        <v>14</v>
      </c>
      <c r="AC3" s="83" t="s">
        <v>17</v>
      </c>
      <c r="AD3" s="84" t="s">
        <v>18</v>
      </c>
      <c r="AE3" s="124">
        <v>2</v>
      </c>
      <c r="AF3" s="127">
        <v>123.46</v>
      </c>
      <c r="AG3" s="85"/>
      <c r="AH3" s="85"/>
    </row>
    <row r="4" spans="1:3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8"/>
      <c r="R4" s="88"/>
      <c r="S4" s="88"/>
      <c r="T4" s="85"/>
      <c r="U4" s="85"/>
      <c r="V4" s="85"/>
      <c r="W4" s="85"/>
      <c r="X4" s="85"/>
      <c r="Y4" s="85"/>
      <c r="Z4" s="82" t="s">
        <v>19</v>
      </c>
      <c r="AA4" s="83" t="s">
        <v>20</v>
      </c>
      <c r="AB4" s="83" t="s">
        <v>14</v>
      </c>
      <c r="AC4" s="83"/>
      <c r="AD4" s="84"/>
      <c r="AE4" s="124">
        <v>3</v>
      </c>
      <c r="AF4" s="128">
        <v>123.45699999999999</v>
      </c>
      <c r="AG4" s="85"/>
      <c r="AH4" s="85"/>
    </row>
    <row r="5" spans="1:37">
      <c r="A5" s="89" t="s">
        <v>275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5"/>
      <c r="U5" s="85"/>
      <c r="V5" s="85"/>
      <c r="W5" s="85"/>
      <c r="X5" s="85"/>
      <c r="Y5" s="85"/>
      <c r="Z5" s="82" t="s">
        <v>21</v>
      </c>
      <c r="AA5" s="83" t="s">
        <v>16</v>
      </c>
      <c r="AB5" s="83" t="s">
        <v>14</v>
      </c>
      <c r="AC5" s="83" t="s">
        <v>17</v>
      </c>
      <c r="AD5" s="84" t="s">
        <v>18</v>
      </c>
      <c r="AE5" s="124">
        <v>4</v>
      </c>
      <c r="AF5" s="129">
        <v>123.4567</v>
      </c>
      <c r="AG5" s="85"/>
      <c r="AH5" s="85"/>
    </row>
    <row r="6" spans="1:37">
      <c r="A6" s="8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8"/>
      <c r="R6" s="88"/>
      <c r="S6" s="88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124" t="s">
        <v>22</v>
      </c>
      <c r="AF6" s="127">
        <v>123.46</v>
      </c>
      <c r="AG6" s="85"/>
      <c r="AH6" s="85"/>
    </row>
    <row r="7" spans="1:37">
      <c r="A7" s="8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8"/>
      <c r="R7" s="88"/>
      <c r="S7" s="88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7" ht="13.5">
      <c r="A8" s="85"/>
      <c r="B8" s="105"/>
      <c r="C8" s="106"/>
      <c r="D8" s="90" t="str">
        <f>CONCATENATE(AA2," ",AB2," ",AC2," ",AD2)</f>
        <v xml:space="preserve">Prehľad rozpočtových nákladov v EUR  </v>
      </c>
      <c r="E8" s="88"/>
      <c r="F8" s="85"/>
      <c r="G8" s="86"/>
      <c r="H8" s="86"/>
      <c r="I8" s="86"/>
      <c r="J8" s="86"/>
      <c r="K8" s="87"/>
      <c r="L8" s="87"/>
      <c r="M8" s="88"/>
      <c r="N8" s="88"/>
      <c r="O8" s="85"/>
      <c r="P8" s="85"/>
      <c r="Q8" s="88"/>
      <c r="R8" s="88"/>
      <c r="S8" s="88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7">
      <c r="A9" s="91" t="s">
        <v>23</v>
      </c>
      <c r="B9" s="91" t="s">
        <v>24</v>
      </c>
      <c r="C9" s="91" t="s">
        <v>25</v>
      </c>
      <c r="D9" s="91" t="s">
        <v>26</v>
      </c>
      <c r="E9" s="91" t="s">
        <v>27</v>
      </c>
      <c r="F9" s="91" t="s">
        <v>28</v>
      </c>
      <c r="G9" s="91" t="s">
        <v>29</v>
      </c>
      <c r="H9" s="91" t="s">
        <v>30</v>
      </c>
      <c r="I9" s="91" t="s">
        <v>31</v>
      </c>
      <c r="J9" s="91" t="s">
        <v>32</v>
      </c>
      <c r="K9" s="108" t="s">
        <v>33</v>
      </c>
      <c r="L9" s="109"/>
      <c r="M9" s="110" t="s">
        <v>34</v>
      </c>
      <c r="N9" s="109"/>
      <c r="O9" s="91" t="s">
        <v>3</v>
      </c>
      <c r="P9" s="111" t="s">
        <v>35</v>
      </c>
      <c r="Q9" s="114" t="s">
        <v>27</v>
      </c>
      <c r="R9" s="114" t="s">
        <v>27</v>
      </c>
      <c r="S9" s="111" t="s">
        <v>27</v>
      </c>
      <c r="T9" s="115" t="s">
        <v>36</v>
      </c>
      <c r="U9" s="116" t="s">
        <v>37</v>
      </c>
      <c r="V9" s="117" t="s">
        <v>38</v>
      </c>
      <c r="W9" s="91" t="s">
        <v>39</v>
      </c>
      <c r="X9" s="91" t="s">
        <v>40</v>
      </c>
      <c r="Y9" s="91" t="s">
        <v>41</v>
      </c>
      <c r="Z9" s="130" t="s">
        <v>42</v>
      </c>
      <c r="AA9" s="130" t="s">
        <v>43</v>
      </c>
      <c r="AB9" s="91" t="s">
        <v>38</v>
      </c>
      <c r="AC9" s="91" t="s">
        <v>44</v>
      </c>
      <c r="AD9" s="91" t="s">
        <v>45</v>
      </c>
      <c r="AE9" s="131" t="s">
        <v>46</v>
      </c>
      <c r="AF9" s="131" t="s">
        <v>47</v>
      </c>
      <c r="AG9" s="131" t="s">
        <v>27</v>
      </c>
      <c r="AH9" s="131" t="s">
        <v>48</v>
      </c>
      <c r="AJ9" s="85" t="s">
        <v>129</v>
      </c>
      <c r="AK9" s="85" t="s">
        <v>131</v>
      </c>
    </row>
    <row r="10" spans="1:37">
      <c r="A10" s="93" t="s">
        <v>49</v>
      </c>
      <c r="B10" s="93" t="s">
        <v>50</v>
      </c>
      <c r="C10" s="107"/>
      <c r="D10" s="93" t="s">
        <v>51</v>
      </c>
      <c r="E10" s="93" t="s">
        <v>52</v>
      </c>
      <c r="F10" s="93" t="s">
        <v>53</v>
      </c>
      <c r="G10" s="93" t="s">
        <v>54</v>
      </c>
      <c r="H10" s="93" t="s">
        <v>55</v>
      </c>
      <c r="I10" s="93" t="s">
        <v>56</v>
      </c>
      <c r="J10" s="93"/>
      <c r="K10" s="93" t="s">
        <v>29</v>
      </c>
      <c r="L10" s="93" t="s">
        <v>32</v>
      </c>
      <c r="M10" s="112" t="s">
        <v>29</v>
      </c>
      <c r="N10" s="93" t="s">
        <v>32</v>
      </c>
      <c r="O10" s="93" t="s">
        <v>57</v>
      </c>
      <c r="P10" s="113"/>
      <c r="Q10" s="118" t="s">
        <v>58</v>
      </c>
      <c r="R10" s="118" t="s">
        <v>59</v>
      </c>
      <c r="S10" s="113" t="s">
        <v>60</v>
      </c>
      <c r="T10" s="119" t="s">
        <v>61</v>
      </c>
      <c r="U10" s="120" t="s">
        <v>62</v>
      </c>
      <c r="V10" s="121" t="s">
        <v>63</v>
      </c>
      <c r="W10" s="122"/>
      <c r="X10" s="123"/>
      <c r="Y10" s="123"/>
      <c r="Z10" s="132" t="s">
        <v>64</v>
      </c>
      <c r="AA10" s="132" t="s">
        <v>49</v>
      </c>
      <c r="AB10" s="93" t="s">
        <v>65</v>
      </c>
      <c r="AC10" s="123"/>
      <c r="AD10" s="123"/>
      <c r="AE10" s="133"/>
      <c r="AF10" s="133"/>
      <c r="AG10" s="133"/>
      <c r="AH10" s="133"/>
      <c r="AJ10" s="85" t="s">
        <v>130</v>
      </c>
      <c r="AK10" s="85" t="s">
        <v>132</v>
      </c>
    </row>
    <row r="12" spans="1:37">
      <c r="B12" s="143" t="s">
        <v>133</v>
      </c>
    </row>
    <row r="13" spans="1:37">
      <c r="B13" s="96" t="s">
        <v>134</v>
      </c>
    </row>
    <row r="14" spans="1:37" ht="13.5" customHeight="1">
      <c r="A14" s="94">
        <v>1</v>
      </c>
      <c r="B14" s="95" t="s">
        <v>135</v>
      </c>
      <c r="C14" s="96" t="s">
        <v>136</v>
      </c>
      <c r="D14" s="97" t="s">
        <v>137</v>
      </c>
      <c r="E14" s="98">
        <v>36.58</v>
      </c>
      <c r="F14" s="99" t="s">
        <v>138</v>
      </c>
      <c r="H14" s="100">
        <f>ROUND(E14*G14,2)</f>
        <v>0</v>
      </c>
      <c r="J14" s="100">
        <f>ROUND(E14*G14,2)</f>
        <v>0</v>
      </c>
      <c r="K14" s="101">
        <v>1.336E-2</v>
      </c>
      <c r="L14" s="101">
        <f>E14*K14</f>
        <v>0.4887088</v>
      </c>
      <c r="N14" s="98">
        <f>E14*M14</f>
        <v>0</v>
      </c>
      <c r="O14" s="99">
        <v>20</v>
      </c>
      <c r="P14" s="99" t="s">
        <v>139</v>
      </c>
      <c r="V14" s="102" t="s">
        <v>103</v>
      </c>
      <c r="W14" s="103">
        <v>14.705</v>
      </c>
      <c r="X14" s="96" t="s">
        <v>140</v>
      </c>
      <c r="Y14" s="96" t="s">
        <v>136</v>
      </c>
      <c r="Z14" s="99" t="s">
        <v>141</v>
      </c>
      <c r="AB14" s="99">
        <v>1</v>
      </c>
      <c r="AJ14" s="85" t="s">
        <v>142</v>
      </c>
      <c r="AK14" s="85" t="s">
        <v>143</v>
      </c>
    </row>
    <row r="15" spans="1:37">
      <c r="A15" s="94">
        <v>2</v>
      </c>
      <c r="B15" s="95" t="s">
        <v>135</v>
      </c>
      <c r="C15" s="96" t="s">
        <v>144</v>
      </c>
      <c r="D15" s="97" t="s">
        <v>145</v>
      </c>
      <c r="E15" s="98">
        <v>49.89</v>
      </c>
      <c r="F15" s="99" t="s">
        <v>138</v>
      </c>
      <c r="H15" s="100">
        <f>ROUND(E15*G15,2)</f>
        <v>0</v>
      </c>
      <c r="J15" s="100">
        <f>ROUND(E15*G15,2)</f>
        <v>0</v>
      </c>
      <c r="L15" s="101">
        <f>E15*K15</f>
        <v>0</v>
      </c>
      <c r="N15" s="98">
        <f>E15*M15</f>
        <v>0</v>
      </c>
      <c r="O15" s="99">
        <v>20</v>
      </c>
      <c r="P15" s="99" t="s">
        <v>139</v>
      </c>
      <c r="V15" s="102" t="s">
        <v>103</v>
      </c>
      <c r="W15" s="103">
        <v>1.2470000000000001</v>
      </c>
      <c r="X15" s="96" t="s">
        <v>146</v>
      </c>
      <c r="Y15" s="96" t="s">
        <v>144</v>
      </c>
      <c r="Z15" s="99" t="s">
        <v>141</v>
      </c>
      <c r="AB15" s="99">
        <v>7</v>
      </c>
      <c r="AJ15" s="85" t="s">
        <v>142</v>
      </c>
      <c r="AK15" s="85" t="s">
        <v>143</v>
      </c>
    </row>
    <row r="16" spans="1:37">
      <c r="A16" s="94">
        <v>3</v>
      </c>
      <c r="B16" s="95" t="s">
        <v>135</v>
      </c>
      <c r="C16" s="96" t="s">
        <v>147</v>
      </c>
      <c r="D16" s="97" t="s">
        <v>148</v>
      </c>
      <c r="E16" s="98">
        <v>49.89</v>
      </c>
      <c r="F16" s="99" t="s">
        <v>138</v>
      </c>
      <c r="H16" s="100">
        <f>ROUND(E16*G16,2)</f>
        <v>0</v>
      </c>
      <c r="J16" s="100">
        <f>ROUND(E16*G16,2)</f>
        <v>0</v>
      </c>
      <c r="L16" s="101">
        <f>E16*K16</f>
        <v>0</v>
      </c>
      <c r="N16" s="98">
        <f>E16*M16</f>
        <v>0</v>
      </c>
      <c r="O16" s="99">
        <v>20</v>
      </c>
      <c r="P16" s="99" t="s">
        <v>139</v>
      </c>
      <c r="V16" s="102" t="s">
        <v>103</v>
      </c>
      <c r="W16" s="103">
        <v>3.2930000000000001</v>
      </c>
      <c r="X16" s="96" t="s">
        <v>149</v>
      </c>
      <c r="Y16" s="96" t="s">
        <v>147</v>
      </c>
      <c r="Z16" s="99" t="s">
        <v>141</v>
      </c>
      <c r="AB16" s="99">
        <v>1</v>
      </c>
      <c r="AJ16" s="85" t="s">
        <v>142</v>
      </c>
      <c r="AK16" s="85" t="s">
        <v>143</v>
      </c>
    </row>
    <row r="17" spans="1:37">
      <c r="A17" s="94">
        <v>4</v>
      </c>
      <c r="B17" s="95" t="s">
        <v>135</v>
      </c>
      <c r="C17" s="96" t="s">
        <v>150</v>
      </c>
      <c r="D17" s="97" t="s">
        <v>151</v>
      </c>
      <c r="E17" s="98">
        <v>49.89</v>
      </c>
      <c r="F17" s="99" t="s">
        <v>138</v>
      </c>
      <c r="H17" s="100">
        <f>ROUND(E17*G17,2)</f>
        <v>0</v>
      </c>
      <c r="J17" s="100">
        <f>ROUND(E17*G17,2)</f>
        <v>0</v>
      </c>
      <c r="K17" s="101">
        <v>2.9749999999999999E-2</v>
      </c>
      <c r="L17" s="101">
        <f>E17*K17</f>
        <v>1.4842275</v>
      </c>
      <c r="N17" s="98">
        <f>E17*M17</f>
        <v>0</v>
      </c>
      <c r="O17" s="99">
        <v>20</v>
      </c>
      <c r="P17" s="99" t="s">
        <v>139</v>
      </c>
      <c r="V17" s="102" t="s">
        <v>103</v>
      </c>
      <c r="W17" s="103">
        <v>19.956</v>
      </c>
      <c r="X17" s="96" t="s">
        <v>152</v>
      </c>
      <c r="Y17" s="96" t="s">
        <v>150</v>
      </c>
      <c r="Z17" s="99" t="s">
        <v>141</v>
      </c>
      <c r="AB17" s="99">
        <v>1</v>
      </c>
      <c r="AJ17" s="85" t="s">
        <v>142</v>
      </c>
      <c r="AK17" s="85" t="s">
        <v>143</v>
      </c>
    </row>
    <row r="18" spans="1:37" ht="25.5">
      <c r="A18" s="94">
        <v>5</v>
      </c>
      <c r="B18" s="95" t="s">
        <v>135</v>
      </c>
      <c r="C18" s="96" t="s">
        <v>153</v>
      </c>
      <c r="D18" s="97" t="s">
        <v>154</v>
      </c>
      <c r="E18" s="98">
        <v>49.89</v>
      </c>
      <c r="F18" s="99" t="s">
        <v>138</v>
      </c>
      <c r="H18" s="100">
        <f>ROUND(E18*G18,2)</f>
        <v>0</v>
      </c>
      <c r="J18" s="100">
        <f>ROUND(E18*G18,2)</f>
        <v>0</v>
      </c>
      <c r="K18" s="101">
        <v>3.3E-4</v>
      </c>
      <c r="L18" s="101">
        <f>E18*K18</f>
        <v>1.6463700000000001E-2</v>
      </c>
      <c r="N18" s="98">
        <f>E18*M18</f>
        <v>0</v>
      </c>
      <c r="O18" s="99">
        <v>20</v>
      </c>
      <c r="P18" s="99" t="s">
        <v>139</v>
      </c>
      <c r="V18" s="102" t="s">
        <v>103</v>
      </c>
      <c r="W18" s="103">
        <v>8.98</v>
      </c>
      <c r="X18" s="96" t="s">
        <v>155</v>
      </c>
      <c r="Y18" s="96" t="s">
        <v>153</v>
      </c>
      <c r="Z18" s="99" t="s">
        <v>141</v>
      </c>
      <c r="AB18" s="99">
        <v>1</v>
      </c>
      <c r="AJ18" s="85" t="s">
        <v>142</v>
      </c>
      <c r="AK18" s="85" t="s">
        <v>143</v>
      </c>
    </row>
    <row r="19" spans="1:37">
      <c r="D19" s="144" t="s">
        <v>156</v>
      </c>
      <c r="E19" s="145">
        <f>J19</f>
        <v>0</v>
      </c>
      <c r="H19" s="145">
        <f>SUM(H12:H18)</f>
        <v>0</v>
      </c>
      <c r="I19" s="145">
        <f>SUM(I12:I18)</f>
        <v>0</v>
      </c>
      <c r="J19" s="145">
        <f>SUM(J12:J18)</f>
        <v>0</v>
      </c>
      <c r="L19" s="146">
        <f>SUM(L12:L18)</f>
        <v>1.9894000000000001</v>
      </c>
      <c r="N19" s="147">
        <f>SUM(N12:N18)</f>
        <v>0</v>
      </c>
      <c r="W19" s="103">
        <f>SUM(W12:W18)</f>
        <v>48.180999999999997</v>
      </c>
    </row>
    <row r="21" spans="1:37">
      <c r="B21" s="96" t="s">
        <v>157</v>
      </c>
    </row>
    <row r="22" spans="1:37">
      <c r="A22" s="94">
        <v>6</v>
      </c>
      <c r="B22" s="95" t="s">
        <v>158</v>
      </c>
      <c r="C22" s="96" t="s">
        <v>159</v>
      </c>
      <c r="D22" s="97" t="s">
        <v>160</v>
      </c>
      <c r="E22" s="98">
        <v>36.58</v>
      </c>
      <c r="F22" s="99" t="s">
        <v>138</v>
      </c>
      <c r="H22" s="100">
        <f>ROUND(E22*G22,2)</f>
        <v>0</v>
      </c>
      <c r="J22" s="100">
        <f>ROUND(E22*G22,2)</f>
        <v>0</v>
      </c>
      <c r="K22" s="101">
        <v>1.66E-3</v>
      </c>
      <c r="L22" s="101">
        <f>E22*K22</f>
        <v>6.07228E-2</v>
      </c>
      <c r="N22" s="98">
        <f>E22*M22</f>
        <v>0</v>
      </c>
      <c r="O22" s="99">
        <v>20</v>
      </c>
      <c r="P22" s="99" t="s">
        <v>139</v>
      </c>
      <c r="V22" s="102" t="s">
        <v>103</v>
      </c>
      <c r="W22" s="103">
        <v>6.7670000000000003</v>
      </c>
      <c r="X22" s="96" t="s">
        <v>161</v>
      </c>
      <c r="Y22" s="96" t="s">
        <v>159</v>
      </c>
      <c r="Z22" s="99" t="s">
        <v>162</v>
      </c>
      <c r="AB22" s="99">
        <v>1</v>
      </c>
      <c r="AJ22" s="85" t="s">
        <v>142</v>
      </c>
      <c r="AK22" s="85" t="s">
        <v>143</v>
      </c>
    </row>
    <row r="23" spans="1:37" ht="25.5">
      <c r="A23" s="94">
        <v>7</v>
      </c>
      <c r="B23" s="95" t="s">
        <v>135</v>
      </c>
      <c r="C23" s="96" t="s">
        <v>163</v>
      </c>
      <c r="D23" s="97" t="s">
        <v>164</v>
      </c>
      <c r="E23" s="98">
        <v>36.58</v>
      </c>
      <c r="F23" s="99" t="s">
        <v>138</v>
      </c>
      <c r="H23" s="100">
        <f>ROUND(E23*G23,2)</f>
        <v>0</v>
      </c>
      <c r="J23" s="100">
        <f>ROUND(E23*G23,2)</f>
        <v>0</v>
      </c>
      <c r="K23" s="101">
        <v>2.0000000000000002E-5</v>
      </c>
      <c r="L23" s="101">
        <f>E23*K23</f>
        <v>7.316E-4</v>
      </c>
      <c r="N23" s="98">
        <f>E23*M23</f>
        <v>0</v>
      </c>
      <c r="O23" s="99">
        <v>20</v>
      </c>
      <c r="P23" s="99" t="s">
        <v>139</v>
      </c>
      <c r="V23" s="102" t="s">
        <v>103</v>
      </c>
      <c r="W23" s="103">
        <v>10.352</v>
      </c>
      <c r="X23" s="96" t="s">
        <v>165</v>
      </c>
      <c r="Y23" s="96" t="s">
        <v>163</v>
      </c>
      <c r="Z23" s="99" t="s">
        <v>166</v>
      </c>
      <c r="AB23" s="99">
        <v>1</v>
      </c>
      <c r="AJ23" s="85" t="s">
        <v>142</v>
      </c>
      <c r="AK23" s="85" t="s">
        <v>143</v>
      </c>
    </row>
    <row r="24" spans="1:37">
      <c r="A24" s="94">
        <v>8</v>
      </c>
      <c r="B24" s="95" t="s">
        <v>167</v>
      </c>
      <c r="C24" s="96" t="s">
        <v>168</v>
      </c>
      <c r="D24" s="97" t="s">
        <v>169</v>
      </c>
      <c r="E24" s="98">
        <v>2.0510000000000002</v>
      </c>
      <c r="F24" s="99" t="s">
        <v>170</v>
      </c>
      <c r="H24" s="100">
        <f>ROUND(E24*G24,2)</f>
        <v>0</v>
      </c>
      <c r="J24" s="100">
        <f>ROUND(E24*G24,2)</f>
        <v>0</v>
      </c>
      <c r="L24" s="101">
        <f>E24*K24</f>
        <v>0</v>
      </c>
      <c r="N24" s="98">
        <f>E24*M24</f>
        <v>0</v>
      </c>
      <c r="O24" s="99">
        <v>20</v>
      </c>
      <c r="P24" s="99" t="s">
        <v>139</v>
      </c>
      <c r="V24" s="102" t="s">
        <v>103</v>
      </c>
      <c r="W24" s="103">
        <v>5.0910000000000002</v>
      </c>
      <c r="X24" s="96" t="s">
        <v>171</v>
      </c>
      <c r="Y24" s="96" t="s">
        <v>168</v>
      </c>
      <c r="Z24" s="99" t="s">
        <v>141</v>
      </c>
      <c r="AB24" s="99">
        <v>1</v>
      </c>
      <c r="AJ24" s="85" t="s">
        <v>142</v>
      </c>
      <c r="AK24" s="85" t="s">
        <v>143</v>
      </c>
    </row>
    <row r="25" spans="1:37">
      <c r="A25" s="94">
        <v>9</v>
      </c>
      <c r="B25" s="95" t="s">
        <v>167</v>
      </c>
      <c r="C25" s="96" t="s">
        <v>172</v>
      </c>
      <c r="D25" s="97" t="s">
        <v>173</v>
      </c>
      <c r="E25" s="98">
        <v>2.0510000000000002</v>
      </c>
      <c r="F25" s="99" t="s">
        <v>170</v>
      </c>
      <c r="H25" s="100">
        <f>ROUND(E25*G25,2)</f>
        <v>0</v>
      </c>
      <c r="J25" s="100">
        <f>ROUND(E25*G25,2)</f>
        <v>0</v>
      </c>
      <c r="L25" s="101">
        <f>E25*K25</f>
        <v>0</v>
      </c>
      <c r="N25" s="98">
        <f>E25*M25</f>
        <v>0</v>
      </c>
      <c r="O25" s="99">
        <v>20</v>
      </c>
      <c r="P25" s="99" t="s">
        <v>139</v>
      </c>
      <c r="V25" s="102" t="s">
        <v>103</v>
      </c>
      <c r="X25" s="96" t="s">
        <v>174</v>
      </c>
      <c r="Y25" s="96" t="s">
        <v>172</v>
      </c>
      <c r="Z25" s="99" t="s">
        <v>141</v>
      </c>
      <c r="AB25" s="99">
        <v>1</v>
      </c>
      <c r="AJ25" s="85" t="s">
        <v>142</v>
      </c>
      <c r="AK25" s="85" t="s">
        <v>143</v>
      </c>
    </row>
    <row r="26" spans="1:37">
      <c r="D26" s="144" t="s">
        <v>175</v>
      </c>
      <c r="E26" s="145">
        <f>J26</f>
        <v>0</v>
      </c>
      <c r="H26" s="145">
        <f>SUM(H21:H25)</f>
        <v>0</v>
      </c>
      <c r="I26" s="145">
        <f>SUM(I21:I25)</f>
        <v>0</v>
      </c>
      <c r="J26" s="145">
        <f>SUM(J21:J25)</f>
        <v>0</v>
      </c>
      <c r="L26" s="146">
        <f>SUM(L21:L25)</f>
        <v>6.1454399999999999E-2</v>
      </c>
      <c r="N26" s="147">
        <f>SUM(N21:N25)</f>
        <v>0</v>
      </c>
      <c r="W26" s="103">
        <f>SUM(W21:W25)</f>
        <v>22.21</v>
      </c>
    </row>
    <row r="28" spans="1:37">
      <c r="D28" s="144" t="s">
        <v>176</v>
      </c>
      <c r="E28" s="147">
        <f>J28</f>
        <v>0</v>
      </c>
      <c r="H28" s="145">
        <f>+H19+H26</f>
        <v>0</v>
      </c>
      <c r="I28" s="145">
        <f>+I19+I26</f>
        <v>0</v>
      </c>
      <c r="J28" s="145">
        <f>+J19+J26</f>
        <v>0</v>
      </c>
      <c r="L28" s="146">
        <f>+L19+L26</f>
        <v>2.0508544</v>
      </c>
      <c r="N28" s="147">
        <f>+N19+N26</f>
        <v>0</v>
      </c>
      <c r="W28" s="103">
        <f>+W19+W26</f>
        <v>70.390999999999991</v>
      </c>
    </row>
    <row r="30" spans="1:37">
      <c r="B30" s="143" t="s">
        <v>177</v>
      </c>
    </row>
    <row r="31" spans="1:37">
      <c r="B31" s="96" t="s">
        <v>178</v>
      </c>
    </row>
    <row r="32" spans="1:37">
      <c r="A32" s="94">
        <v>10</v>
      </c>
      <c r="B32" s="95" t="s">
        <v>179</v>
      </c>
      <c r="C32" s="96" t="s">
        <v>180</v>
      </c>
      <c r="D32" s="97" t="s">
        <v>181</v>
      </c>
      <c r="E32" s="98">
        <v>4.2</v>
      </c>
      <c r="F32" s="99" t="s">
        <v>138</v>
      </c>
      <c r="H32" s="100">
        <f t="shared" ref="H32:H37" si="0">ROUND(E32*G32,2)</f>
        <v>0</v>
      </c>
      <c r="J32" s="100">
        <f t="shared" ref="J32:J37" si="1">ROUND(E32*G32,2)</f>
        <v>0</v>
      </c>
      <c r="L32" s="101">
        <f t="shared" ref="L32:L37" si="2">E32*K32</f>
        <v>0</v>
      </c>
      <c r="N32" s="98">
        <f t="shared" ref="N32:N37" si="3">E32*M32</f>
        <v>0</v>
      </c>
      <c r="O32" s="99">
        <v>20</v>
      </c>
      <c r="P32" s="99" t="s">
        <v>139</v>
      </c>
      <c r="V32" s="102" t="s">
        <v>182</v>
      </c>
      <c r="W32" s="103">
        <v>2.1970000000000001</v>
      </c>
      <c r="X32" s="96" t="s">
        <v>183</v>
      </c>
      <c r="Y32" s="96" t="s">
        <v>180</v>
      </c>
      <c r="Z32" s="99" t="s">
        <v>184</v>
      </c>
      <c r="AB32" s="99">
        <v>1</v>
      </c>
      <c r="AJ32" s="85" t="s">
        <v>185</v>
      </c>
      <c r="AK32" s="85" t="s">
        <v>143</v>
      </c>
    </row>
    <row r="33" spans="1:37" ht="14.25" customHeight="1">
      <c r="A33" s="94">
        <v>11</v>
      </c>
      <c r="B33" s="95" t="s">
        <v>179</v>
      </c>
      <c r="C33" s="96" t="s">
        <v>186</v>
      </c>
      <c r="D33" s="97" t="s">
        <v>187</v>
      </c>
      <c r="E33" s="98">
        <v>1.1000000000000001</v>
      </c>
      <c r="F33" s="99" t="s">
        <v>138</v>
      </c>
      <c r="H33" s="100">
        <f t="shared" si="0"/>
        <v>0</v>
      </c>
      <c r="J33" s="100">
        <f t="shared" si="1"/>
        <v>0</v>
      </c>
      <c r="L33" s="101">
        <f t="shared" si="2"/>
        <v>0</v>
      </c>
      <c r="N33" s="98">
        <f t="shared" si="3"/>
        <v>0</v>
      </c>
      <c r="O33" s="99">
        <v>20</v>
      </c>
      <c r="P33" s="99" t="s">
        <v>139</v>
      </c>
      <c r="V33" s="102" t="s">
        <v>182</v>
      </c>
      <c r="W33" s="103">
        <v>0.57499999999999996</v>
      </c>
      <c r="X33" s="96" t="s">
        <v>188</v>
      </c>
      <c r="Y33" s="96" t="s">
        <v>186</v>
      </c>
      <c r="Z33" s="99" t="s">
        <v>184</v>
      </c>
      <c r="AB33" s="99">
        <v>1</v>
      </c>
      <c r="AJ33" s="85" t="s">
        <v>185</v>
      </c>
      <c r="AK33" s="85" t="s">
        <v>143</v>
      </c>
    </row>
    <row r="34" spans="1:37" ht="25.5">
      <c r="A34" s="94">
        <v>12</v>
      </c>
      <c r="B34" s="95" t="s">
        <v>179</v>
      </c>
      <c r="C34" s="96" t="s">
        <v>189</v>
      </c>
      <c r="D34" s="97" t="s">
        <v>190</v>
      </c>
      <c r="E34" s="98">
        <v>1.1000000000000001</v>
      </c>
      <c r="F34" s="99" t="s">
        <v>138</v>
      </c>
      <c r="H34" s="100">
        <f t="shared" si="0"/>
        <v>0</v>
      </c>
      <c r="J34" s="100">
        <f t="shared" si="1"/>
        <v>0</v>
      </c>
      <c r="K34" s="101">
        <v>2.5999999999999998E-4</v>
      </c>
      <c r="L34" s="101">
        <f t="shared" si="2"/>
        <v>2.8600000000000001E-4</v>
      </c>
      <c r="N34" s="98">
        <f t="shared" si="3"/>
        <v>0</v>
      </c>
      <c r="O34" s="99">
        <v>20</v>
      </c>
      <c r="P34" s="99" t="s">
        <v>139</v>
      </c>
      <c r="V34" s="102" t="s">
        <v>182</v>
      </c>
      <c r="W34" s="103">
        <v>0.41499999999999998</v>
      </c>
      <c r="X34" s="96" t="s">
        <v>191</v>
      </c>
      <c r="Y34" s="96" t="s">
        <v>189</v>
      </c>
      <c r="Z34" s="99" t="s">
        <v>192</v>
      </c>
      <c r="AB34" s="99">
        <v>1</v>
      </c>
      <c r="AJ34" s="85" t="s">
        <v>185</v>
      </c>
      <c r="AK34" s="85" t="s">
        <v>143</v>
      </c>
    </row>
    <row r="35" spans="1:37">
      <c r="A35" s="94">
        <v>13</v>
      </c>
      <c r="B35" s="95" t="s">
        <v>179</v>
      </c>
      <c r="C35" s="96" t="s">
        <v>193</v>
      </c>
      <c r="D35" s="97" t="s">
        <v>194</v>
      </c>
      <c r="E35" s="98">
        <v>1.1000000000000001</v>
      </c>
      <c r="F35" s="99" t="s">
        <v>138</v>
      </c>
      <c r="H35" s="100">
        <f t="shared" si="0"/>
        <v>0</v>
      </c>
      <c r="J35" s="100">
        <f t="shared" si="1"/>
        <v>0</v>
      </c>
      <c r="K35" s="101">
        <v>8.0000000000000007E-5</v>
      </c>
      <c r="L35" s="101">
        <f t="shared" si="2"/>
        <v>8.8000000000000011E-5</v>
      </c>
      <c r="N35" s="98">
        <f t="shared" si="3"/>
        <v>0</v>
      </c>
      <c r="O35" s="99">
        <v>20</v>
      </c>
      <c r="P35" s="99" t="s">
        <v>139</v>
      </c>
      <c r="V35" s="102" t="s">
        <v>182</v>
      </c>
      <c r="W35" s="103">
        <v>0.14399999999999999</v>
      </c>
      <c r="X35" s="96" t="s">
        <v>195</v>
      </c>
      <c r="Y35" s="96" t="s">
        <v>193</v>
      </c>
      <c r="Z35" s="99" t="s">
        <v>192</v>
      </c>
      <c r="AB35" s="99">
        <v>1</v>
      </c>
      <c r="AJ35" s="85" t="s">
        <v>185</v>
      </c>
      <c r="AK35" s="85" t="s">
        <v>143</v>
      </c>
    </row>
    <row r="36" spans="1:37">
      <c r="A36" s="94">
        <v>14</v>
      </c>
      <c r="B36" s="95" t="s">
        <v>179</v>
      </c>
      <c r="C36" s="96" t="s">
        <v>196</v>
      </c>
      <c r="D36" s="97" t="s">
        <v>197</v>
      </c>
      <c r="E36" s="98">
        <v>4.2</v>
      </c>
      <c r="F36" s="99" t="s">
        <v>138</v>
      </c>
      <c r="H36" s="100">
        <f t="shared" si="0"/>
        <v>0</v>
      </c>
      <c r="J36" s="100">
        <f t="shared" si="1"/>
        <v>0</v>
      </c>
      <c r="K36" s="101">
        <v>8.3000000000000001E-4</v>
      </c>
      <c r="L36" s="101">
        <f t="shared" si="2"/>
        <v>3.4860000000000004E-3</v>
      </c>
      <c r="N36" s="98">
        <f t="shared" si="3"/>
        <v>0</v>
      </c>
      <c r="O36" s="99">
        <v>20</v>
      </c>
      <c r="P36" s="99" t="s">
        <v>139</v>
      </c>
      <c r="V36" s="102" t="s">
        <v>182</v>
      </c>
      <c r="W36" s="103">
        <v>1.617</v>
      </c>
      <c r="X36" s="96" t="s">
        <v>198</v>
      </c>
      <c r="Y36" s="96" t="s">
        <v>196</v>
      </c>
      <c r="Z36" s="99" t="s">
        <v>192</v>
      </c>
      <c r="AB36" s="99">
        <v>1</v>
      </c>
      <c r="AJ36" s="85" t="s">
        <v>185</v>
      </c>
      <c r="AK36" s="85" t="s">
        <v>143</v>
      </c>
    </row>
    <row r="37" spans="1:37">
      <c r="A37" s="94">
        <v>15</v>
      </c>
      <c r="B37" s="95" t="s">
        <v>179</v>
      </c>
      <c r="C37" s="96" t="s">
        <v>199</v>
      </c>
      <c r="D37" s="97" t="s">
        <v>200</v>
      </c>
      <c r="E37" s="98">
        <v>4.2</v>
      </c>
      <c r="F37" s="99" t="s">
        <v>138</v>
      </c>
      <c r="H37" s="100">
        <f t="shared" si="0"/>
        <v>0</v>
      </c>
      <c r="J37" s="100">
        <f t="shared" si="1"/>
        <v>0</v>
      </c>
      <c r="K37" s="101">
        <v>1.6000000000000001E-4</v>
      </c>
      <c r="L37" s="101">
        <f t="shared" si="2"/>
        <v>6.7200000000000007E-4</v>
      </c>
      <c r="N37" s="98">
        <f t="shared" si="3"/>
        <v>0</v>
      </c>
      <c r="O37" s="99">
        <v>20</v>
      </c>
      <c r="P37" s="99" t="s">
        <v>139</v>
      </c>
      <c r="V37" s="102" t="s">
        <v>182</v>
      </c>
      <c r="W37" s="103">
        <v>0.223</v>
      </c>
      <c r="X37" s="96" t="s">
        <v>201</v>
      </c>
      <c r="Y37" s="96" t="s">
        <v>199</v>
      </c>
      <c r="Z37" s="99" t="s">
        <v>192</v>
      </c>
      <c r="AB37" s="99">
        <v>1</v>
      </c>
      <c r="AJ37" s="85" t="s">
        <v>185</v>
      </c>
      <c r="AK37" s="85" t="s">
        <v>143</v>
      </c>
    </row>
    <row r="38" spans="1:37">
      <c r="D38" s="144" t="s">
        <v>202</v>
      </c>
      <c r="E38" s="145">
        <f>J38</f>
        <v>0</v>
      </c>
      <c r="H38" s="145">
        <f>SUM(H30:H37)</f>
        <v>0</v>
      </c>
      <c r="I38" s="145">
        <f>SUM(I30:I37)</f>
        <v>0</v>
      </c>
      <c r="J38" s="145">
        <f>SUM(J30:J37)</f>
        <v>0</v>
      </c>
      <c r="L38" s="146">
        <f>SUM(L30:L37)</f>
        <v>4.5320000000000004E-3</v>
      </c>
      <c r="N38" s="147">
        <f>SUM(N30:N37)</f>
        <v>0</v>
      </c>
      <c r="W38" s="103">
        <f>SUM(W30:W37)</f>
        <v>5.1710000000000003</v>
      </c>
    </row>
    <row r="40" spans="1:37">
      <c r="B40" s="96" t="s">
        <v>203</v>
      </c>
    </row>
    <row r="41" spans="1:37" ht="25.5">
      <c r="A41" s="94">
        <v>16</v>
      </c>
      <c r="B41" s="95" t="s">
        <v>204</v>
      </c>
      <c r="C41" s="96" t="s">
        <v>205</v>
      </c>
      <c r="D41" s="97" t="s">
        <v>206</v>
      </c>
      <c r="E41" s="98">
        <v>116.44</v>
      </c>
      <c r="F41" s="99" t="s">
        <v>138</v>
      </c>
      <c r="H41" s="100">
        <f>ROUND(E41*G41,2)</f>
        <v>0</v>
      </c>
      <c r="J41" s="100">
        <f>ROUND(E41*G41,2)</f>
        <v>0</v>
      </c>
      <c r="L41" s="101">
        <f>E41*K41</f>
        <v>0</v>
      </c>
      <c r="N41" s="98">
        <f>E41*M41</f>
        <v>0</v>
      </c>
      <c r="O41" s="99">
        <v>20</v>
      </c>
      <c r="P41" s="99" t="s">
        <v>139</v>
      </c>
      <c r="V41" s="102" t="s">
        <v>182</v>
      </c>
      <c r="W41" s="103">
        <v>11.061999999999999</v>
      </c>
      <c r="X41" s="96" t="s">
        <v>207</v>
      </c>
      <c r="Y41" s="96" t="s">
        <v>205</v>
      </c>
      <c r="Z41" s="99" t="s">
        <v>184</v>
      </c>
      <c r="AB41" s="99">
        <v>1</v>
      </c>
      <c r="AJ41" s="85" t="s">
        <v>185</v>
      </c>
      <c r="AK41" s="85" t="s">
        <v>143</v>
      </c>
    </row>
    <row r="42" spans="1:37">
      <c r="A42" s="94">
        <v>17</v>
      </c>
      <c r="B42" s="95" t="s">
        <v>204</v>
      </c>
      <c r="C42" s="96" t="s">
        <v>208</v>
      </c>
      <c r="D42" s="97" t="s">
        <v>209</v>
      </c>
      <c r="E42" s="98">
        <v>116.44</v>
      </c>
      <c r="F42" s="99" t="s">
        <v>138</v>
      </c>
      <c r="H42" s="100">
        <f>ROUND(E42*G42,2)</f>
        <v>0</v>
      </c>
      <c r="J42" s="100">
        <f>ROUND(E42*G42,2)</f>
        <v>0</v>
      </c>
      <c r="K42" s="101">
        <v>2.9999999999999997E-4</v>
      </c>
      <c r="L42" s="101">
        <f>E42*K42</f>
        <v>3.4931999999999998E-2</v>
      </c>
      <c r="N42" s="98">
        <f>E42*M42</f>
        <v>0</v>
      </c>
      <c r="O42" s="99">
        <v>20</v>
      </c>
      <c r="P42" s="99" t="s">
        <v>139</v>
      </c>
      <c r="V42" s="102" t="s">
        <v>182</v>
      </c>
      <c r="W42" s="103">
        <v>14.904</v>
      </c>
      <c r="X42" s="96" t="s">
        <v>210</v>
      </c>
      <c r="Y42" s="96" t="s">
        <v>208</v>
      </c>
      <c r="Z42" s="99" t="s">
        <v>192</v>
      </c>
      <c r="AB42" s="99">
        <v>1</v>
      </c>
      <c r="AJ42" s="85" t="s">
        <v>185</v>
      </c>
      <c r="AK42" s="85" t="s">
        <v>143</v>
      </c>
    </row>
    <row r="43" spans="1:37">
      <c r="D43" s="144" t="s">
        <v>211</v>
      </c>
      <c r="E43" s="145">
        <f>J43</f>
        <v>0</v>
      </c>
      <c r="H43" s="145">
        <f>SUM(H40:H42)</f>
        <v>0</v>
      </c>
      <c r="I43" s="145">
        <f>SUM(I40:I42)</f>
        <v>0</v>
      </c>
      <c r="J43" s="145">
        <f>SUM(J40:J42)</f>
        <v>0</v>
      </c>
      <c r="L43" s="146">
        <f>SUM(L40:L42)</f>
        <v>3.4931999999999998E-2</v>
      </c>
      <c r="N43" s="147">
        <f>SUM(N40:N42)</f>
        <v>0</v>
      </c>
      <c r="W43" s="103">
        <f>SUM(W40:W42)</f>
        <v>25.966000000000001</v>
      </c>
    </row>
    <row r="45" spans="1:37">
      <c r="D45" s="144" t="s">
        <v>212</v>
      </c>
      <c r="E45" s="147">
        <f>J45</f>
        <v>0</v>
      </c>
      <c r="H45" s="145">
        <f>+H38+H43</f>
        <v>0</v>
      </c>
      <c r="I45" s="145">
        <f>+I38+I43</f>
        <v>0</v>
      </c>
      <c r="J45" s="145">
        <f>+J38+J43</f>
        <v>0</v>
      </c>
      <c r="L45" s="146">
        <f>+L38+L43</f>
        <v>3.9463999999999999E-2</v>
      </c>
      <c r="N45" s="147">
        <f>+N38+N43</f>
        <v>0</v>
      </c>
      <c r="W45" s="103">
        <f>+W38+W43</f>
        <v>31.137</v>
      </c>
    </row>
    <row r="47" spans="1:37">
      <c r="B47" s="143" t="s">
        <v>213</v>
      </c>
    </row>
    <row r="48" spans="1:37">
      <c r="B48" s="96" t="s">
        <v>214</v>
      </c>
    </row>
    <row r="49" spans="1:37">
      <c r="A49" s="94">
        <v>18</v>
      </c>
      <c r="B49" s="95" t="s">
        <v>215</v>
      </c>
      <c r="C49" s="96" t="s">
        <v>216</v>
      </c>
      <c r="D49" s="97" t="s">
        <v>217</v>
      </c>
      <c r="E49" s="98">
        <v>12</v>
      </c>
      <c r="F49" s="99" t="s">
        <v>218</v>
      </c>
      <c r="H49" s="100">
        <f t="shared" ref="H49:H54" si="4">ROUND(E49*G49,2)</f>
        <v>0</v>
      </c>
      <c r="J49" s="100">
        <f t="shared" ref="J49:J60" si="5">ROUND(E49*G49,2)</f>
        <v>0</v>
      </c>
      <c r="L49" s="101">
        <f t="shared" ref="L49:L60" si="6">E49*K49</f>
        <v>0</v>
      </c>
      <c r="N49" s="98">
        <f t="shared" ref="N49:N60" si="7">E49*M49</f>
        <v>0</v>
      </c>
      <c r="O49" s="99">
        <v>20</v>
      </c>
      <c r="P49" s="99" t="s">
        <v>139</v>
      </c>
      <c r="V49" s="102" t="s">
        <v>117</v>
      </c>
      <c r="W49" s="103">
        <v>5.8680000000000003</v>
      </c>
      <c r="X49" s="96" t="s">
        <v>219</v>
      </c>
      <c r="Y49" s="96" t="s">
        <v>216</v>
      </c>
      <c r="Z49" s="99" t="s">
        <v>220</v>
      </c>
      <c r="AB49" s="99">
        <v>7</v>
      </c>
      <c r="AJ49" s="85" t="s">
        <v>221</v>
      </c>
      <c r="AK49" s="85" t="s">
        <v>143</v>
      </c>
    </row>
    <row r="50" spans="1:37">
      <c r="A50" s="94">
        <v>19</v>
      </c>
      <c r="B50" s="95" t="s">
        <v>215</v>
      </c>
      <c r="C50" s="96" t="s">
        <v>222</v>
      </c>
      <c r="D50" s="97" t="s">
        <v>223</v>
      </c>
      <c r="E50" s="98">
        <v>3</v>
      </c>
      <c r="F50" s="99" t="s">
        <v>218</v>
      </c>
      <c r="H50" s="100">
        <f t="shared" si="4"/>
        <v>0</v>
      </c>
      <c r="J50" s="100">
        <f t="shared" si="5"/>
        <v>0</v>
      </c>
      <c r="L50" s="101">
        <f t="shared" si="6"/>
        <v>0</v>
      </c>
      <c r="N50" s="98">
        <f t="shared" si="7"/>
        <v>0</v>
      </c>
      <c r="O50" s="99">
        <v>20</v>
      </c>
      <c r="P50" s="99" t="s">
        <v>139</v>
      </c>
      <c r="V50" s="102" t="s">
        <v>117</v>
      </c>
      <c r="W50" s="103">
        <v>2.3490000000000002</v>
      </c>
      <c r="X50" s="96" t="s">
        <v>224</v>
      </c>
      <c r="Y50" s="96" t="s">
        <v>222</v>
      </c>
      <c r="Z50" s="99" t="s">
        <v>220</v>
      </c>
      <c r="AB50" s="99">
        <v>7</v>
      </c>
      <c r="AJ50" s="85" t="s">
        <v>221</v>
      </c>
      <c r="AK50" s="85" t="s">
        <v>143</v>
      </c>
    </row>
    <row r="51" spans="1:37">
      <c r="A51" s="94">
        <v>20</v>
      </c>
      <c r="B51" s="95" t="s">
        <v>215</v>
      </c>
      <c r="C51" s="96" t="s">
        <v>225</v>
      </c>
      <c r="D51" s="97" t="s">
        <v>226</v>
      </c>
      <c r="E51" s="98">
        <v>2</v>
      </c>
      <c r="F51" s="99" t="s">
        <v>218</v>
      </c>
      <c r="H51" s="100">
        <f t="shared" si="4"/>
        <v>0</v>
      </c>
      <c r="J51" s="100">
        <f t="shared" si="5"/>
        <v>0</v>
      </c>
      <c r="L51" s="101">
        <f t="shared" si="6"/>
        <v>0</v>
      </c>
      <c r="N51" s="98">
        <f t="shared" si="7"/>
        <v>0</v>
      </c>
      <c r="O51" s="99">
        <v>20</v>
      </c>
      <c r="P51" s="99" t="s">
        <v>139</v>
      </c>
      <c r="V51" s="102" t="s">
        <v>117</v>
      </c>
      <c r="W51" s="103">
        <v>1.5660000000000001</v>
      </c>
      <c r="X51" s="96" t="s">
        <v>224</v>
      </c>
      <c r="Y51" s="96" t="s">
        <v>225</v>
      </c>
      <c r="Z51" s="99" t="s">
        <v>220</v>
      </c>
      <c r="AB51" s="99">
        <v>7</v>
      </c>
      <c r="AJ51" s="85" t="s">
        <v>221</v>
      </c>
      <c r="AK51" s="85" t="s">
        <v>143</v>
      </c>
    </row>
    <row r="52" spans="1:37">
      <c r="A52" s="94">
        <v>21</v>
      </c>
      <c r="B52" s="95" t="s">
        <v>215</v>
      </c>
      <c r="C52" s="96" t="s">
        <v>227</v>
      </c>
      <c r="D52" s="97" t="s">
        <v>228</v>
      </c>
      <c r="E52" s="98">
        <v>25</v>
      </c>
      <c r="F52" s="99" t="s">
        <v>229</v>
      </c>
      <c r="H52" s="100">
        <f t="shared" si="4"/>
        <v>0</v>
      </c>
      <c r="J52" s="100">
        <f t="shared" si="5"/>
        <v>0</v>
      </c>
      <c r="L52" s="101">
        <f t="shared" si="6"/>
        <v>0</v>
      </c>
      <c r="N52" s="98">
        <f t="shared" si="7"/>
        <v>0</v>
      </c>
      <c r="O52" s="99">
        <v>20</v>
      </c>
      <c r="P52" s="99" t="s">
        <v>139</v>
      </c>
      <c r="V52" s="102" t="s">
        <v>117</v>
      </c>
      <c r="W52" s="103">
        <v>19.574999999999999</v>
      </c>
      <c r="X52" s="96" t="s">
        <v>224</v>
      </c>
      <c r="Y52" s="96" t="s">
        <v>227</v>
      </c>
      <c r="Z52" s="99" t="s">
        <v>220</v>
      </c>
      <c r="AB52" s="99">
        <v>7</v>
      </c>
      <c r="AJ52" s="85" t="s">
        <v>221</v>
      </c>
      <c r="AK52" s="85" t="s">
        <v>143</v>
      </c>
    </row>
    <row r="53" spans="1:37">
      <c r="A53" s="94">
        <v>22</v>
      </c>
      <c r="B53" s="95" t="s">
        <v>215</v>
      </c>
      <c r="C53" s="96" t="s">
        <v>230</v>
      </c>
      <c r="D53" s="97" t="s">
        <v>231</v>
      </c>
      <c r="E53" s="98">
        <v>3</v>
      </c>
      <c r="F53" s="99" t="s">
        <v>218</v>
      </c>
      <c r="H53" s="100">
        <f t="shared" si="4"/>
        <v>0</v>
      </c>
      <c r="J53" s="100">
        <f t="shared" si="5"/>
        <v>0</v>
      </c>
      <c r="L53" s="101">
        <f t="shared" si="6"/>
        <v>0</v>
      </c>
      <c r="N53" s="98">
        <f t="shared" si="7"/>
        <v>0</v>
      </c>
      <c r="O53" s="99">
        <v>20</v>
      </c>
      <c r="P53" s="99" t="s">
        <v>139</v>
      </c>
      <c r="V53" s="102" t="s">
        <v>117</v>
      </c>
      <c r="W53" s="103">
        <v>2.3490000000000002</v>
      </c>
      <c r="X53" s="96" t="s">
        <v>224</v>
      </c>
      <c r="Y53" s="96" t="s">
        <v>230</v>
      </c>
      <c r="Z53" s="99" t="s">
        <v>220</v>
      </c>
      <c r="AB53" s="99">
        <v>7</v>
      </c>
      <c r="AJ53" s="85" t="s">
        <v>221</v>
      </c>
      <c r="AK53" s="85" t="s">
        <v>143</v>
      </c>
    </row>
    <row r="54" spans="1:37">
      <c r="A54" s="94">
        <v>23</v>
      </c>
      <c r="B54" s="95" t="s">
        <v>215</v>
      </c>
      <c r="C54" s="96" t="s">
        <v>232</v>
      </c>
      <c r="D54" s="97" t="s">
        <v>233</v>
      </c>
      <c r="E54" s="98">
        <v>6</v>
      </c>
      <c r="F54" s="99" t="s">
        <v>218</v>
      </c>
      <c r="H54" s="100">
        <f t="shared" si="4"/>
        <v>0</v>
      </c>
      <c r="J54" s="100">
        <f t="shared" si="5"/>
        <v>0</v>
      </c>
      <c r="L54" s="101">
        <f t="shared" si="6"/>
        <v>0</v>
      </c>
      <c r="N54" s="98">
        <f t="shared" si="7"/>
        <v>0</v>
      </c>
      <c r="O54" s="99">
        <v>20</v>
      </c>
      <c r="P54" s="99" t="s">
        <v>139</v>
      </c>
      <c r="V54" s="102" t="s">
        <v>117</v>
      </c>
      <c r="W54" s="103">
        <v>1.968</v>
      </c>
      <c r="X54" s="96" t="s">
        <v>234</v>
      </c>
      <c r="Y54" s="96" t="s">
        <v>232</v>
      </c>
      <c r="Z54" s="99" t="s">
        <v>220</v>
      </c>
      <c r="AB54" s="99">
        <v>1</v>
      </c>
      <c r="AJ54" s="85" t="s">
        <v>221</v>
      </c>
      <c r="AK54" s="85" t="s">
        <v>143</v>
      </c>
    </row>
    <row r="55" spans="1:37">
      <c r="A55" s="94">
        <v>24</v>
      </c>
      <c r="B55" s="95" t="s">
        <v>235</v>
      </c>
      <c r="C55" s="96" t="s">
        <v>236</v>
      </c>
      <c r="D55" s="97" t="s">
        <v>237</v>
      </c>
      <c r="E55" s="98">
        <v>6</v>
      </c>
      <c r="F55" s="99" t="s">
        <v>218</v>
      </c>
      <c r="I55" s="100">
        <f>ROUND(E55*G55,2)</f>
        <v>0</v>
      </c>
      <c r="J55" s="100">
        <f t="shared" si="5"/>
        <v>0</v>
      </c>
      <c r="L55" s="101">
        <f t="shared" si="6"/>
        <v>0</v>
      </c>
      <c r="N55" s="98">
        <f t="shared" si="7"/>
        <v>0</v>
      </c>
      <c r="O55" s="99">
        <v>20</v>
      </c>
      <c r="P55" s="99" t="s">
        <v>139</v>
      </c>
      <c r="V55" s="102" t="s">
        <v>96</v>
      </c>
      <c r="X55" s="96" t="s">
        <v>236</v>
      </c>
      <c r="Y55" s="96" t="s">
        <v>236</v>
      </c>
      <c r="Z55" s="99" t="s">
        <v>238</v>
      </c>
      <c r="AA55" s="96" t="s">
        <v>239</v>
      </c>
      <c r="AB55" s="99">
        <v>8</v>
      </c>
      <c r="AJ55" s="85" t="s">
        <v>240</v>
      </c>
      <c r="AK55" s="85" t="s">
        <v>143</v>
      </c>
    </row>
    <row r="56" spans="1:37" ht="15" customHeight="1">
      <c r="A56" s="94">
        <v>25</v>
      </c>
      <c r="B56" s="95" t="s">
        <v>215</v>
      </c>
      <c r="C56" s="96" t="s">
        <v>241</v>
      </c>
      <c r="D56" s="97" t="s">
        <v>242</v>
      </c>
      <c r="E56" s="98">
        <v>100</v>
      </c>
      <c r="F56" s="99" t="s">
        <v>229</v>
      </c>
      <c r="H56" s="100">
        <f>ROUND(E56*G56,2)</f>
        <v>0</v>
      </c>
      <c r="J56" s="100">
        <f t="shared" si="5"/>
        <v>0</v>
      </c>
      <c r="L56" s="101">
        <f t="shared" si="6"/>
        <v>0</v>
      </c>
      <c r="N56" s="98">
        <f t="shared" si="7"/>
        <v>0</v>
      </c>
      <c r="O56" s="99">
        <v>20</v>
      </c>
      <c r="P56" s="99" t="s">
        <v>139</v>
      </c>
      <c r="V56" s="102" t="s">
        <v>117</v>
      </c>
      <c r="W56" s="103">
        <v>4.9000000000000004</v>
      </c>
      <c r="X56" s="96" t="s">
        <v>243</v>
      </c>
      <c r="Y56" s="96" t="s">
        <v>241</v>
      </c>
      <c r="Z56" s="99" t="s">
        <v>220</v>
      </c>
      <c r="AB56" s="99">
        <v>1</v>
      </c>
      <c r="AJ56" s="85" t="s">
        <v>221</v>
      </c>
      <c r="AK56" s="85" t="s">
        <v>143</v>
      </c>
    </row>
    <row r="57" spans="1:37">
      <c r="A57" s="94">
        <v>26</v>
      </c>
      <c r="B57" s="95" t="s">
        <v>235</v>
      </c>
      <c r="C57" s="96" t="s">
        <v>244</v>
      </c>
      <c r="D57" s="97" t="s">
        <v>245</v>
      </c>
      <c r="E57" s="98">
        <v>100</v>
      </c>
      <c r="F57" s="99" t="s">
        <v>229</v>
      </c>
      <c r="I57" s="100">
        <f>ROUND(E57*G57,2)</f>
        <v>0</v>
      </c>
      <c r="J57" s="100">
        <f t="shared" si="5"/>
        <v>0</v>
      </c>
      <c r="L57" s="101">
        <f t="shared" si="6"/>
        <v>0</v>
      </c>
      <c r="N57" s="98">
        <f t="shared" si="7"/>
        <v>0</v>
      </c>
      <c r="O57" s="99">
        <v>20</v>
      </c>
      <c r="P57" s="99" t="s">
        <v>139</v>
      </c>
      <c r="V57" s="102" t="s">
        <v>96</v>
      </c>
      <c r="X57" s="96" t="s">
        <v>244</v>
      </c>
      <c r="Y57" s="96" t="s">
        <v>244</v>
      </c>
      <c r="Z57" s="99" t="s">
        <v>246</v>
      </c>
      <c r="AA57" s="96" t="s">
        <v>247</v>
      </c>
      <c r="AB57" s="99">
        <v>2</v>
      </c>
      <c r="AJ57" s="85" t="s">
        <v>240</v>
      </c>
      <c r="AK57" s="85" t="s">
        <v>143</v>
      </c>
    </row>
    <row r="58" spans="1:37" ht="13.5" customHeight="1">
      <c r="A58" s="94">
        <v>27</v>
      </c>
      <c r="B58" s="95" t="s">
        <v>215</v>
      </c>
      <c r="C58" s="96" t="s">
        <v>248</v>
      </c>
      <c r="D58" s="97" t="s">
        <v>249</v>
      </c>
      <c r="E58" s="98">
        <v>32</v>
      </c>
      <c r="F58" s="99" t="s">
        <v>229</v>
      </c>
      <c r="H58" s="100">
        <f>ROUND(E58*G58,2)</f>
        <v>0</v>
      </c>
      <c r="J58" s="100">
        <f t="shared" si="5"/>
        <v>0</v>
      </c>
      <c r="L58" s="101">
        <f t="shared" si="6"/>
        <v>0</v>
      </c>
      <c r="N58" s="98">
        <f t="shared" si="7"/>
        <v>0</v>
      </c>
      <c r="O58" s="99">
        <v>20</v>
      </c>
      <c r="P58" s="99" t="s">
        <v>139</v>
      </c>
      <c r="V58" s="102" t="s">
        <v>117</v>
      </c>
      <c r="W58" s="103">
        <v>1.5680000000000001</v>
      </c>
      <c r="X58" s="96" t="s">
        <v>250</v>
      </c>
      <c r="Y58" s="96" t="s">
        <v>248</v>
      </c>
      <c r="Z58" s="99" t="s">
        <v>220</v>
      </c>
      <c r="AB58" s="99">
        <v>1</v>
      </c>
      <c r="AJ58" s="85" t="s">
        <v>221</v>
      </c>
      <c r="AK58" s="85" t="s">
        <v>143</v>
      </c>
    </row>
    <row r="59" spans="1:37">
      <c r="A59" s="94">
        <v>28</v>
      </c>
      <c r="B59" s="95" t="s">
        <v>235</v>
      </c>
      <c r="C59" s="96" t="s">
        <v>251</v>
      </c>
      <c r="D59" s="97" t="s">
        <v>252</v>
      </c>
      <c r="E59" s="98">
        <v>32</v>
      </c>
      <c r="F59" s="99" t="s">
        <v>229</v>
      </c>
      <c r="I59" s="100">
        <f>ROUND(E59*G59,2)</f>
        <v>0</v>
      </c>
      <c r="J59" s="100">
        <f t="shared" si="5"/>
        <v>0</v>
      </c>
      <c r="L59" s="101">
        <f t="shared" si="6"/>
        <v>0</v>
      </c>
      <c r="N59" s="98">
        <f t="shared" si="7"/>
        <v>0</v>
      </c>
      <c r="O59" s="99">
        <v>20</v>
      </c>
      <c r="P59" s="99" t="s">
        <v>139</v>
      </c>
      <c r="V59" s="102" t="s">
        <v>96</v>
      </c>
      <c r="X59" s="96" t="s">
        <v>251</v>
      </c>
      <c r="Y59" s="96" t="s">
        <v>251</v>
      </c>
      <c r="Z59" s="99" t="s">
        <v>246</v>
      </c>
      <c r="AA59" s="96" t="s">
        <v>253</v>
      </c>
      <c r="AB59" s="99">
        <v>2</v>
      </c>
      <c r="AJ59" s="85" t="s">
        <v>240</v>
      </c>
      <c r="AK59" s="85" t="s">
        <v>143</v>
      </c>
    </row>
    <row r="60" spans="1:37">
      <c r="A60" s="94">
        <v>29</v>
      </c>
      <c r="B60" s="95" t="s">
        <v>215</v>
      </c>
      <c r="C60" s="96" t="s">
        <v>254</v>
      </c>
      <c r="D60" s="97" t="s">
        <v>255</v>
      </c>
      <c r="E60" s="98">
        <v>10</v>
      </c>
      <c r="F60" s="99" t="s">
        <v>256</v>
      </c>
      <c r="H60" s="100">
        <f>ROUND(E60*G60,2)</f>
        <v>0</v>
      </c>
      <c r="J60" s="100">
        <f t="shared" si="5"/>
        <v>0</v>
      </c>
      <c r="L60" s="101">
        <f t="shared" si="6"/>
        <v>0</v>
      </c>
      <c r="N60" s="98">
        <f t="shared" si="7"/>
        <v>0</v>
      </c>
      <c r="O60" s="99">
        <v>20</v>
      </c>
      <c r="P60" s="99" t="s">
        <v>139</v>
      </c>
      <c r="V60" s="102" t="s">
        <v>117</v>
      </c>
      <c r="W60" s="103">
        <v>10</v>
      </c>
      <c r="X60" s="96" t="s">
        <v>257</v>
      </c>
      <c r="Y60" s="96" t="s">
        <v>254</v>
      </c>
      <c r="Z60" s="99" t="s">
        <v>220</v>
      </c>
      <c r="AB60" s="99">
        <v>1</v>
      </c>
      <c r="AJ60" s="85" t="s">
        <v>221</v>
      </c>
      <c r="AK60" s="85" t="s">
        <v>143</v>
      </c>
    </row>
    <row r="61" spans="1:37">
      <c r="D61" s="144" t="s">
        <v>258</v>
      </c>
      <c r="E61" s="145">
        <f>J61</f>
        <v>0</v>
      </c>
      <c r="H61" s="145">
        <f>SUM(H47:H60)</f>
        <v>0</v>
      </c>
      <c r="I61" s="145">
        <f>SUM(I47:I60)</f>
        <v>0</v>
      </c>
      <c r="J61" s="145">
        <f>SUM(J47:J60)</f>
        <v>0</v>
      </c>
      <c r="L61" s="146">
        <f>SUM(L47:L60)</f>
        <v>0</v>
      </c>
      <c r="N61" s="147">
        <f>SUM(N47:N60)</f>
        <v>0</v>
      </c>
      <c r="W61" s="103">
        <f>SUM(W47:W60)</f>
        <v>50.142999999999994</v>
      </c>
    </row>
    <row r="63" spans="1:37">
      <c r="D63" s="144" t="s">
        <v>259</v>
      </c>
      <c r="E63" s="147">
        <f>J63</f>
        <v>0</v>
      </c>
      <c r="H63" s="145">
        <f>+H61</f>
        <v>0</v>
      </c>
      <c r="I63" s="145">
        <f>+I61</f>
        <v>0</v>
      </c>
      <c r="J63" s="145">
        <f>+J61</f>
        <v>0</v>
      </c>
      <c r="L63" s="146">
        <f>+L61</f>
        <v>0</v>
      </c>
      <c r="N63" s="147">
        <f>+N61</f>
        <v>0</v>
      </c>
      <c r="W63" s="103">
        <f>+W61</f>
        <v>50.142999999999994</v>
      </c>
    </row>
    <row r="65" spans="1:37">
      <c r="B65" s="143" t="s">
        <v>260</v>
      </c>
    </row>
    <row r="66" spans="1:37">
      <c r="B66" s="96" t="s">
        <v>260</v>
      </c>
    </row>
    <row r="67" spans="1:37">
      <c r="A67" s="94">
        <v>30</v>
      </c>
      <c r="B67" s="95" t="s">
        <v>261</v>
      </c>
      <c r="C67" s="96" t="s">
        <v>262</v>
      </c>
      <c r="D67" s="97" t="s">
        <v>263</v>
      </c>
      <c r="E67" s="98">
        <v>12</v>
      </c>
      <c r="F67" s="99" t="s">
        <v>218</v>
      </c>
      <c r="H67" s="100">
        <f>ROUND(E67*G67,2)</f>
        <v>0</v>
      </c>
      <c r="J67" s="100">
        <f>ROUND(E67*G67,2)</f>
        <v>0</v>
      </c>
      <c r="L67" s="101">
        <f>E67*K67</f>
        <v>0</v>
      </c>
      <c r="N67" s="98">
        <f>E67*M67</f>
        <v>0</v>
      </c>
      <c r="O67" s="99">
        <v>20</v>
      </c>
      <c r="P67" s="99" t="s">
        <v>139</v>
      </c>
      <c r="V67" s="102" t="s">
        <v>264</v>
      </c>
      <c r="X67" s="96" t="s">
        <v>265</v>
      </c>
      <c r="Y67" s="96" t="s">
        <v>262</v>
      </c>
      <c r="Z67" s="99" t="s">
        <v>238</v>
      </c>
      <c r="AB67" s="99">
        <v>7</v>
      </c>
      <c r="AJ67" s="85" t="s">
        <v>264</v>
      </c>
      <c r="AK67" s="85" t="s">
        <v>143</v>
      </c>
    </row>
    <row r="68" spans="1:37">
      <c r="A68" s="94">
        <v>31</v>
      </c>
      <c r="B68" s="95" t="s">
        <v>261</v>
      </c>
      <c r="C68" s="96" t="s">
        <v>266</v>
      </c>
      <c r="D68" s="97" t="s">
        <v>267</v>
      </c>
      <c r="E68" s="98">
        <v>12</v>
      </c>
      <c r="F68" s="99" t="s">
        <v>218</v>
      </c>
      <c r="H68" s="100">
        <f>ROUND(E68*G68,2)</f>
        <v>0</v>
      </c>
      <c r="J68" s="100">
        <f>ROUND(E68*G68,2)</f>
        <v>0</v>
      </c>
      <c r="L68" s="101">
        <f>E68*K68</f>
        <v>0</v>
      </c>
      <c r="N68" s="98">
        <f>E68*M68</f>
        <v>0</v>
      </c>
      <c r="O68" s="99">
        <v>20</v>
      </c>
      <c r="P68" s="99" t="s">
        <v>139</v>
      </c>
      <c r="V68" s="102" t="s">
        <v>264</v>
      </c>
      <c r="X68" s="96" t="s">
        <v>265</v>
      </c>
      <c r="Y68" s="96" t="s">
        <v>266</v>
      </c>
      <c r="Z68" s="99" t="s">
        <v>238</v>
      </c>
      <c r="AB68" s="99">
        <v>7</v>
      </c>
      <c r="AJ68" s="85" t="s">
        <v>264</v>
      </c>
      <c r="AK68" s="85" t="s">
        <v>143</v>
      </c>
    </row>
    <row r="69" spans="1:37">
      <c r="A69" s="94">
        <v>32</v>
      </c>
      <c r="B69" s="95" t="s">
        <v>261</v>
      </c>
      <c r="C69" s="96" t="s">
        <v>268</v>
      </c>
      <c r="D69" s="97" t="s">
        <v>269</v>
      </c>
      <c r="E69" s="98">
        <v>25</v>
      </c>
      <c r="F69" s="99" t="s">
        <v>229</v>
      </c>
      <c r="H69" s="100">
        <f>ROUND(E69*G69,2)</f>
        <v>0</v>
      </c>
      <c r="J69" s="100">
        <f>ROUND(E69*G69,2)</f>
        <v>0</v>
      </c>
      <c r="L69" s="101">
        <f>E69*K69</f>
        <v>0</v>
      </c>
      <c r="N69" s="98">
        <f>E69*M69</f>
        <v>0</v>
      </c>
      <c r="O69" s="99">
        <v>20</v>
      </c>
      <c r="P69" s="99" t="s">
        <v>139</v>
      </c>
      <c r="V69" s="102" t="s">
        <v>264</v>
      </c>
      <c r="X69" s="96" t="s">
        <v>265</v>
      </c>
      <c r="Y69" s="96" t="s">
        <v>268</v>
      </c>
      <c r="Z69" s="99" t="s">
        <v>238</v>
      </c>
      <c r="AB69" s="99">
        <v>7</v>
      </c>
      <c r="AJ69" s="85" t="s">
        <v>264</v>
      </c>
      <c r="AK69" s="85" t="s">
        <v>143</v>
      </c>
    </row>
    <row r="70" spans="1:37">
      <c r="A70" s="94">
        <v>33</v>
      </c>
      <c r="B70" s="95" t="s">
        <v>261</v>
      </c>
      <c r="C70" s="96" t="s">
        <v>270</v>
      </c>
      <c r="D70" s="97" t="s">
        <v>271</v>
      </c>
      <c r="E70" s="98">
        <v>1</v>
      </c>
      <c r="F70" s="99" t="s">
        <v>272</v>
      </c>
      <c r="H70" s="100">
        <f>ROUND(E70*G70,2)</f>
        <v>0</v>
      </c>
      <c r="J70" s="100">
        <f>ROUND(E70*G70,2)</f>
        <v>0</v>
      </c>
      <c r="L70" s="101">
        <f>E70*K70</f>
        <v>0</v>
      </c>
      <c r="N70" s="98">
        <f>E70*M70</f>
        <v>0</v>
      </c>
      <c r="O70" s="99">
        <v>20</v>
      </c>
      <c r="P70" s="99" t="s">
        <v>139</v>
      </c>
      <c r="V70" s="102" t="s">
        <v>264</v>
      </c>
      <c r="X70" s="96" t="s">
        <v>270</v>
      </c>
      <c r="Y70" s="96" t="s">
        <v>270</v>
      </c>
      <c r="Z70" s="99" t="s">
        <v>238</v>
      </c>
      <c r="AB70" s="99">
        <v>7</v>
      </c>
      <c r="AJ70" s="85" t="s">
        <v>264</v>
      </c>
      <c r="AK70" s="85" t="s">
        <v>143</v>
      </c>
    </row>
    <row r="71" spans="1:37">
      <c r="D71" s="144" t="s">
        <v>273</v>
      </c>
      <c r="E71" s="145">
        <f>J71</f>
        <v>0</v>
      </c>
      <c r="H71" s="145">
        <f>SUM(H65:H70)</f>
        <v>0</v>
      </c>
      <c r="I71" s="145">
        <f>SUM(I65:I70)</f>
        <v>0</v>
      </c>
      <c r="J71" s="145">
        <f>SUM(J65:J70)</f>
        <v>0</v>
      </c>
      <c r="L71" s="146">
        <f>SUM(L65:L70)</f>
        <v>0</v>
      </c>
      <c r="N71" s="147">
        <f>SUM(N65:N70)</f>
        <v>0</v>
      </c>
      <c r="W71" s="103">
        <f>SUM(W65:W70)</f>
        <v>0</v>
      </c>
    </row>
    <row r="73" spans="1:37">
      <c r="D73" s="144" t="s">
        <v>273</v>
      </c>
      <c r="E73" s="145">
        <f>J73</f>
        <v>0</v>
      </c>
      <c r="H73" s="145">
        <f>+H71</f>
        <v>0</v>
      </c>
      <c r="I73" s="145">
        <f>+I71</f>
        <v>0</v>
      </c>
      <c r="J73" s="145">
        <f>+J71</f>
        <v>0</v>
      </c>
      <c r="L73" s="146">
        <f>+L71</f>
        <v>0</v>
      </c>
      <c r="N73" s="147">
        <f>+N71</f>
        <v>0</v>
      </c>
      <c r="W73" s="103">
        <f>+W71</f>
        <v>0</v>
      </c>
    </row>
    <row r="75" spans="1:37">
      <c r="D75" s="149" t="s">
        <v>274</v>
      </c>
      <c r="E75" s="145">
        <f>J75</f>
        <v>0</v>
      </c>
      <c r="H75" s="145">
        <f>+H28+H45+H63+H73</f>
        <v>0</v>
      </c>
      <c r="I75" s="145">
        <f>+I28+I45+I63+I73</f>
        <v>0</v>
      </c>
      <c r="J75" s="145">
        <f>+J28+J45+J63+J73</f>
        <v>0</v>
      </c>
      <c r="L75" s="146">
        <f>+L28+L45+L63+L73</f>
        <v>2.0903184000000001</v>
      </c>
      <c r="N75" s="147">
        <f>+N28+N45+N63+N73</f>
        <v>0</v>
      </c>
      <c r="W75" s="103">
        <f>+W28+W45+W63+W73</f>
        <v>151.67099999999999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E1" sqref="E1"/>
    </sheetView>
  </sheetViews>
  <sheetFormatPr defaultRowHeight="12.75"/>
  <cols>
    <col min="1" max="1" width="42.285156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/>
    <col min="8" max="23" width="9.140625" style="85"/>
    <col min="24" max="25" width="5.7109375" style="85" customWidth="1"/>
    <col min="26" max="26" width="6.5703125" style="85" customWidth="1"/>
    <col min="27" max="27" width="24.28515625" style="85" customWidth="1"/>
    <col min="28" max="28" width="4.28515625" style="85" customWidth="1"/>
    <col min="29" max="29" width="8.28515625" style="85" customWidth="1"/>
    <col min="30" max="30" width="8.7109375" style="85" customWidth="1"/>
    <col min="31" max="16384" width="9.140625" style="85"/>
  </cols>
  <sheetData>
    <row r="1" spans="1:30">
      <c r="A1" s="89" t="s">
        <v>278</v>
      </c>
      <c r="C1" s="85"/>
      <c r="E1" s="89" t="s">
        <v>283</v>
      </c>
      <c r="F1" s="85"/>
      <c r="G1" s="85"/>
      <c r="Z1" s="82" t="s">
        <v>4</v>
      </c>
      <c r="AA1" s="82" t="s">
        <v>5</v>
      </c>
      <c r="AB1" s="82" t="s">
        <v>6</v>
      </c>
      <c r="AC1" s="82" t="s">
        <v>7</v>
      </c>
      <c r="AD1" s="82" t="s">
        <v>8</v>
      </c>
    </row>
    <row r="2" spans="1:30">
      <c r="A2" s="89" t="s">
        <v>11</v>
      </c>
      <c r="C2" s="85"/>
      <c r="E2" s="89" t="s">
        <v>112</v>
      </c>
      <c r="F2" s="85"/>
      <c r="G2" s="85"/>
      <c r="Z2" s="82" t="s">
        <v>12</v>
      </c>
      <c r="AA2" s="83" t="s">
        <v>66</v>
      </c>
      <c r="AB2" s="83" t="s">
        <v>14</v>
      </c>
      <c r="AC2" s="83"/>
      <c r="AD2" s="84"/>
    </row>
    <row r="3" spans="1:30">
      <c r="A3" s="89" t="s">
        <v>279</v>
      </c>
      <c r="C3" s="85"/>
      <c r="E3" s="89" t="s">
        <v>282</v>
      </c>
      <c r="F3" s="85"/>
      <c r="G3" s="85"/>
      <c r="Z3" s="82" t="s">
        <v>15</v>
      </c>
      <c r="AA3" s="83" t="s">
        <v>67</v>
      </c>
      <c r="AB3" s="83" t="s">
        <v>14</v>
      </c>
      <c r="AC3" s="83" t="s">
        <v>17</v>
      </c>
      <c r="AD3" s="84" t="s">
        <v>18</v>
      </c>
    </row>
    <row r="4" spans="1:30">
      <c r="B4" s="85"/>
      <c r="C4" s="85"/>
      <c r="D4" s="85"/>
      <c r="E4" s="85"/>
      <c r="F4" s="85"/>
      <c r="G4" s="85"/>
      <c r="Z4" s="82" t="s">
        <v>19</v>
      </c>
      <c r="AA4" s="83" t="s">
        <v>68</v>
      </c>
      <c r="AB4" s="83" t="s">
        <v>14</v>
      </c>
      <c r="AC4" s="83"/>
      <c r="AD4" s="84"/>
    </row>
    <row r="5" spans="1:30">
      <c r="A5" s="89" t="s">
        <v>275</v>
      </c>
      <c r="B5" s="85"/>
      <c r="C5" s="85"/>
      <c r="D5" s="85"/>
      <c r="E5" s="85"/>
      <c r="F5" s="85"/>
      <c r="G5" s="85"/>
      <c r="Z5" s="82" t="s">
        <v>21</v>
      </c>
      <c r="AA5" s="83" t="s">
        <v>67</v>
      </c>
      <c r="AB5" s="83" t="s">
        <v>14</v>
      </c>
      <c r="AC5" s="83" t="s">
        <v>17</v>
      </c>
      <c r="AD5" s="84" t="s">
        <v>18</v>
      </c>
    </row>
    <row r="6" spans="1:30">
      <c r="A6" s="89"/>
      <c r="B6" s="85"/>
      <c r="C6" s="85"/>
      <c r="D6" s="85"/>
      <c r="E6" s="85"/>
      <c r="F6" s="85"/>
      <c r="G6" s="85"/>
    </row>
    <row r="7" spans="1:30">
      <c r="A7" s="89"/>
      <c r="B7" s="85"/>
      <c r="C7" s="85"/>
      <c r="D7" s="85"/>
      <c r="E7" s="85"/>
      <c r="F7" s="85"/>
      <c r="G7" s="85"/>
    </row>
    <row r="8" spans="1:30" ht="13.5">
      <c r="B8" s="90" t="str">
        <f>CONCATENATE(AA2," ",AB2," ",AC2," ",AD2)</f>
        <v xml:space="preserve">Rekapitulácia rozpočtu v EUR  </v>
      </c>
      <c r="G8" s="85"/>
    </row>
    <row r="9" spans="1:30">
      <c r="A9" s="91" t="s">
        <v>69</v>
      </c>
      <c r="B9" s="91" t="s">
        <v>30</v>
      </c>
      <c r="C9" s="91" t="s">
        <v>31</v>
      </c>
      <c r="D9" s="91" t="s">
        <v>32</v>
      </c>
      <c r="E9" s="92" t="s">
        <v>70</v>
      </c>
      <c r="F9" s="92" t="s">
        <v>34</v>
      </c>
      <c r="G9" s="92" t="s">
        <v>39</v>
      </c>
    </row>
    <row r="10" spans="1:30">
      <c r="A10" s="93"/>
      <c r="B10" s="93"/>
      <c r="C10" s="93" t="s">
        <v>56</v>
      </c>
      <c r="D10" s="93"/>
      <c r="E10" s="93" t="s">
        <v>32</v>
      </c>
      <c r="F10" s="93" t="s">
        <v>32</v>
      </c>
      <c r="G10" s="93" t="s">
        <v>32</v>
      </c>
    </row>
    <row r="12" spans="1:30">
      <c r="A12" s="85" t="s">
        <v>134</v>
      </c>
      <c r="B12" s="86">
        <f>Prehlad!H19</f>
        <v>0</v>
      </c>
      <c r="C12" s="86">
        <f>Prehlad!I19</f>
        <v>0</v>
      </c>
      <c r="D12" s="86">
        <f>Prehlad!J19</f>
        <v>0</v>
      </c>
      <c r="E12" s="87">
        <f>Prehlad!L19</f>
        <v>1.9894000000000001</v>
      </c>
      <c r="F12" s="88">
        <f>Prehlad!N19</f>
        <v>0</v>
      </c>
      <c r="G12" s="88">
        <f>Prehlad!W19</f>
        <v>48.180999999999997</v>
      </c>
    </row>
    <row r="13" spans="1:30">
      <c r="A13" s="85" t="s">
        <v>157</v>
      </c>
      <c r="B13" s="86">
        <f>Prehlad!H26</f>
        <v>0</v>
      </c>
      <c r="C13" s="86">
        <f>Prehlad!I26</f>
        <v>0</v>
      </c>
      <c r="D13" s="86">
        <f>Prehlad!J26</f>
        <v>0</v>
      </c>
      <c r="E13" s="87">
        <f>Prehlad!L26</f>
        <v>6.1454399999999999E-2</v>
      </c>
      <c r="F13" s="88">
        <f>Prehlad!N26</f>
        <v>0</v>
      </c>
      <c r="G13" s="88">
        <f>Prehlad!W26</f>
        <v>22.21</v>
      </c>
    </row>
    <row r="14" spans="1:30">
      <c r="A14" s="85" t="s">
        <v>176</v>
      </c>
      <c r="B14" s="86">
        <f>Prehlad!H28</f>
        <v>0</v>
      </c>
      <c r="C14" s="86">
        <f>Prehlad!I28</f>
        <v>0</v>
      </c>
      <c r="D14" s="86">
        <f>Prehlad!J28</f>
        <v>0</v>
      </c>
      <c r="E14" s="87">
        <f>Prehlad!L28</f>
        <v>2.0508544</v>
      </c>
      <c r="F14" s="88">
        <f>Prehlad!N28</f>
        <v>0</v>
      </c>
      <c r="G14" s="88">
        <f>Prehlad!W28</f>
        <v>70.390999999999991</v>
      </c>
    </row>
    <row r="16" spans="1:30">
      <c r="A16" s="85" t="s">
        <v>178</v>
      </c>
      <c r="B16" s="86">
        <f>Prehlad!H38</f>
        <v>0</v>
      </c>
      <c r="C16" s="86">
        <f>Prehlad!I38</f>
        <v>0</v>
      </c>
      <c r="D16" s="86">
        <f>Prehlad!J38</f>
        <v>0</v>
      </c>
      <c r="E16" s="87">
        <f>Prehlad!L38</f>
        <v>4.5320000000000004E-3</v>
      </c>
      <c r="F16" s="88">
        <f>Prehlad!N38</f>
        <v>0</v>
      </c>
      <c r="G16" s="88">
        <f>Prehlad!W38</f>
        <v>5.1710000000000003</v>
      </c>
    </row>
    <row r="17" spans="1:7">
      <c r="A17" s="85" t="s">
        <v>203</v>
      </c>
      <c r="B17" s="86">
        <f>Prehlad!H43</f>
        <v>0</v>
      </c>
      <c r="C17" s="86">
        <f>Prehlad!I43</f>
        <v>0</v>
      </c>
      <c r="D17" s="86">
        <f>Prehlad!J43</f>
        <v>0</v>
      </c>
      <c r="E17" s="87">
        <f>Prehlad!L43</f>
        <v>3.4931999999999998E-2</v>
      </c>
      <c r="F17" s="88">
        <f>Prehlad!N43</f>
        <v>0</v>
      </c>
      <c r="G17" s="88">
        <f>Prehlad!W43</f>
        <v>25.966000000000001</v>
      </c>
    </row>
    <row r="18" spans="1:7">
      <c r="A18" s="85" t="s">
        <v>212</v>
      </c>
      <c r="B18" s="86">
        <f>Prehlad!H45</f>
        <v>0</v>
      </c>
      <c r="C18" s="86">
        <f>Prehlad!I45</f>
        <v>0</v>
      </c>
      <c r="D18" s="86">
        <f>Prehlad!J45</f>
        <v>0</v>
      </c>
      <c r="E18" s="87">
        <f>Prehlad!L45</f>
        <v>3.9463999999999999E-2</v>
      </c>
      <c r="F18" s="88">
        <f>Prehlad!N45</f>
        <v>0</v>
      </c>
      <c r="G18" s="88">
        <f>Prehlad!W45</f>
        <v>31.137</v>
      </c>
    </row>
    <row r="20" spans="1:7">
      <c r="A20" s="85" t="s">
        <v>214</v>
      </c>
      <c r="B20" s="86">
        <f>Prehlad!H61</f>
        <v>0</v>
      </c>
      <c r="C20" s="86">
        <f>Prehlad!I61</f>
        <v>0</v>
      </c>
      <c r="D20" s="86">
        <f>Prehlad!J61</f>
        <v>0</v>
      </c>
      <c r="E20" s="87">
        <f>Prehlad!L61</f>
        <v>0</v>
      </c>
      <c r="F20" s="88">
        <f>Prehlad!N61</f>
        <v>0</v>
      </c>
      <c r="G20" s="88">
        <f>Prehlad!W61</f>
        <v>50.142999999999994</v>
      </c>
    </row>
    <row r="21" spans="1:7">
      <c r="A21" s="85" t="s">
        <v>259</v>
      </c>
      <c r="B21" s="86">
        <f>Prehlad!H63</f>
        <v>0</v>
      </c>
      <c r="C21" s="86">
        <f>Prehlad!I63</f>
        <v>0</v>
      </c>
      <c r="D21" s="86">
        <f>Prehlad!J63</f>
        <v>0</v>
      </c>
      <c r="E21" s="87">
        <f>Prehlad!L63</f>
        <v>0</v>
      </c>
      <c r="F21" s="88">
        <f>Prehlad!N63</f>
        <v>0</v>
      </c>
      <c r="G21" s="88">
        <f>Prehlad!W63</f>
        <v>50.142999999999994</v>
      </c>
    </row>
    <row r="23" spans="1:7">
      <c r="A23" s="85" t="s">
        <v>260</v>
      </c>
      <c r="B23" s="86">
        <f>Prehlad!H71</f>
        <v>0</v>
      </c>
      <c r="C23" s="86">
        <f>Prehlad!I71</f>
        <v>0</v>
      </c>
      <c r="D23" s="86">
        <f>Prehlad!J71</f>
        <v>0</v>
      </c>
      <c r="E23" s="87">
        <f>Prehlad!L71</f>
        <v>0</v>
      </c>
      <c r="F23" s="88">
        <f>Prehlad!N71</f>
        <v>0</v>
      </c>
      <c r="G23" s="88">
        <f>Prehlad!W71</f>
        <v>0</v>
      </c>
    </row>
    <row r="24" spans="1:7">
      <c r="A24" s="85" t="s">
        <v>273</v>
      </c>
      <c r="B24" s="86">
        <f>Prehlad!H73</f>
        <v>0</v>
      </c>
      <c r="C24" s="86">
        <f>Prehlad!I73</f>
        <v>0</v>
      </c>
      <c r="D24" s="86">
        <f>Prehlad!J73</f>
        <v>0</v>
      </c>
      <c r="E24" s="87">
        <f>Prehlad!L73</f>
        <v>0</v>
      </c>
      <c r="F24" s="88">
        <f>Prehlad!N73</f>
        <v>0</v>
      </c>
      <c r="G24" s="88">
        <f>Prehlad!W73</f>
        <v>0</v>
      </c>
    </row>
    <row r="27" spans="1:7">
      <c r="A27" s="85" t="s">
        <v>274</v>
      </c>
      <c r="B27" s="86">
        <f>Prehlad!H75</f>
        <v>0</v>
      </c>
      <c r="C27" s="86">
        <f>Prehlad!I75</f>
        <v>0</v>
      </c>
      <c r="D27" s="86">
        <f>Prehlad!J75</f>
        <v>0</v>
      </c>
      <c r="E27" s="87">
        <f>Prehlad!L75</f>
        <v>2.0903184000000001</v>
      </c>
      <c r="F27" s="88">
        <f>Prehlad!N75</f>
        <v>0</v>
      </c>
      <c r="G27" s="88">
        <f>Prehlad!W75</f>
        <v>151.67099999999999</v>
      </c>
    </row>
  </sheetData>
  <printOptions horizontalCentered="1"/>
  <pageMargins left="0.19652800000000001" right="0.19652800000000001" top="0.629861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19" workbookViewId="0">
      <selection activeCell="H5" sqref="H5"/>
    </sheetView>
  </sheetViews>
  <sheetFormatPr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2" t="s">
        <v>4</v>
      </c>
      <c r="AA1" s="82" t="s">
        <v>5</v>
      </c>
      <c r="AB1" s="82" t="s">
        <v>6</v>
      </c>
      <c r="AC1" s="82" t="s">
        <v>7</v>
      </c>
      <c r="AD1" s="82" t="s">
        <v>8</v>
      </c>
    </row>
    <row r="2" spans="2:30" ht="18" customHeight="1">
      <c r="B2" s="4"/>
      <c r="C2" s="5" t="s">
        <v>275</v>
      </c>
      <c r="D2" s="5"/>
      <c r="E2" s="5"/>
      <c r="F2" s="5"/>
      <c r="G2" s="6" t="s">
        <v>71</v>
      </c>
      <c r="H2" s="5" t="s">
        <v>276</v>
      </c>
      <c r="I2" s="5"/>
      <c r="J2" s="66"/>
      <c r="Z2" s="82" t="s">
        <v>12</v>
      </c>
      <c r="AA2" s="83" t="s">
        <v>72</v>
      </c>
      <c r="AB2" s="83" t="s">
        <v>14</v>
      </c>
      <c r="AC2" s="83"/>
      <c r="AD2" s="84"/>
    </row>
    <row r="3" spans="2:30" ht="18" customHeight="1">
      <c r="B3" s="7"/>
      <c r="C3" s="8"/>
      <c r="D3" s="8"/>
      <c r="E3" s="8"/>
      <c r="F3" s="8"/>
      <c r="G3" s="9" t="s">
        <v>113</v>
      </c>
      <c r="H3" s="8"/>
      <c r="I3" s="8"/>
      <c r="J3" s="67"/>
      <c r="Z3" s="82" t="s">
        <v>15</v>
      </c>
      <c r="AA3" s="83" t="s">
        <v>73</v>
      </c>
      <c r="AB3" s="83" t="s">
        <v>14</v>
      </c>
      <c r="AC3" s="83" t="s">
        <v>17</v>
      </c>
      <c r="AD3" s="84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2" t="s">
        <v>19</v>
      </c>
      <c r="AA4" s="83" t="s">
        <v>74</v>
      </c>
      <c r="AB4" s="83" t="s">
        <v>14</v>
      </c>
      <c r="AC4" s="83"/>
      <c r="AD4" s="84"/>
    </row>
    <row r="5" spans="2:30" ht="18" customHeight="1">
      <c r="B5" s="13"/>
      <c r="C5" s="14" t="s">
        <v>75</v>
      </c>
      <c r="D5" s="14"/>
      <c r="E5" s="14" t="s">
        <v>76</v>
      </c>
      <c r="F5" s="15"/>
      <c r="G5" s="15" t="s">
        <v>77</v>
      </c>
      <c r="H5" s="14"/>
      <c r="I5" s="15" t="s">
        <v>78</v>
      </c>
      <c r="J5" s="150"/>
      <c r="Z5" s="82" t="s">
        <v>21</v>
      </c>
      <c r="AA5" s="83" t="s">
        <v>73</v>
      </c>
      <c r="AB5" s="83" t="s">
        <v>14</v>
      </c>
      <c r="AC5" s="83" t="s">
        <v>17</v>
      </c>
      <c r="AD5" s="84" t="s">
        <v>18</v>
      </c>
    </row>
    <row r="6" spans="2:30" ht="18" customHeight="1">
      <c r="B6" s="4"/>
      <c r="C6" s="5" t="s">
        <v>1</v>
      </c>
      <c r="D6" s="5" t="s">
        <v>277</v>
      </c>
      <c r="E6" s="5"/>
      <c r="F6" s="5"/>
      <c r="G6" s="5" t="s">
        <v>79</v>
      </c>
      <c r="H6" s="5">
        <v>35543639</v>
      </c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80</v>
      </c>
      <c r="H7" s="151">
        <v>2021644438</v>
      </c>
      <c r="I7" s="18"/>
      <c r="J7" s="69"/>
    </row>
    <row r="8" spans="2:30" ht="18" customHeight="1">
      <c r="B8" s="7"/>
      <c r="C8" s="8" t="s">
        <v>0</v>
      </c>
      <c r="D8" s="8"/>
      <c r="E8" s="8"/>
      <c r="F8" s="8"/>
      <c r="G8" s="8" t="s">
        <v>79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80</v>
      </c>
      <c r="H9" s="11"/>
      <c r="I9" s="11"/>
      <c r="J9" s="68"/>
    </row>
    <row r="10" spans="2:30" ht="18" customHeight="1">
      <c r="B10" s="7"/>
      <c r="C10" s="8" t="s">
        <v>81</v>
      </c>
      <c r="D10" s="8"/>
      <c r="E10" s="8"/>
      <c r="F10" s="8"/>
      <c r="G10" s="8" t="s">
        <v>79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80</v>
      </c>
      <c r="H11" s="20"/>
      <c r="I11" s="20"/>
      <c r="J11" s="70"/>
    </row>
    <row r="12" spans="2:30" ht="18" customHeight="1">
      <c r="B12" s="21">
        <v>1</v>
      </c>
      <c r="C12" s="5" t="s">
        <v>114</v>
      </c>
      <c r="D12" s="5"/>
      <c r="E12" s="5"/>
      <c r="F12" s="22">
        <f>IF(B12&lt;&gt;0,ROUND($J$31/B12,0),0)</f>
        <v>0</v>
      </c>
      <c r="G12" s="6">
        <v>1</v>
      </c>
      <c r="H12" s="5" t="s">
        <v>117</v>
      </c>
      <c r="I12" s="5"/>
      <c r="J12" s="71">
        <f>IF(G12&lt;&gt;0,ROUND($J$31/G12,0),0)</f>
        <v>0</v>
      </c>
    </row>
    <row r="13" spans="2:30" ht="18" customHeight="1">
      <c r="B13" s="23">
        <v>1</v>
      </c>
      <c r="C13" s="18" t="s">
        <v>115</v>
      </c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30" ht="18" customHeight="1">
      <c r="B14" s="25">
        <v>1</v>
      </c>
      <c r="C14" s="20" t="s">
        <v>116</v>
      </c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30" ht="18" customHeight="1">
      <c r="B15" s="28" t="s">
        <v>82</v>
      </c>
      <c r="C15" s="29" t="s">
        <v>83</v>
      </c>
      <c r="D15" s="30" t="s">
        <v>30</v>
      </c>
      <c r="E15" s="30" t="s">
        <v>84</v>
      </c>
      <c r="F15" s="31" t="s">
        <v>85</v>
      </c>
      <c r="G15" s="28" t="s">
        <v>86</v>
      </c>
      <c r="H15" s="32" t="s">
        <v>87</v>
      </c>
      <c r="I15" s="43"/>
      <c r="J15" s="44"/>
    </row>
    <row r="16" spans="2:30" ht="18" customHeight="1">
      <c r="B16" s="33">
        <v>1</v>
      </c>
      <c r="C16" s="34" t="s">
        <v>88</v>
      </c>
      <c r="D16" s="134">
        <f>Prehlad!H28</f>
        <v>0</v>
      </c>
      <c r="E16" s="134">
        <f>Prehlad!I28</f>
        <v>0</v>
      </c>
      <c r="F16" s="135">
        <f>D16+E16</f>
        <v>0</v>
      </c>
      <c r="G16" s="33">
        <v>6</v>
      </c>
      <c r="H16" s="35" t="s">
        <v>118</v>
      </c>
      <c r="I16" s="74"/>
      <c r="J16" s="135">
        <v>0</v>
      </c>
    </row>
    <row r="17" spans="2:10" ht="18" customHeight="1">
      <c r="B17" s="36">
        <v>2</v>
      </c>
      <c r="C17" s="37" t="s">
        <v>89</v>
      </c>
      <c r="D17" s="136">
        <f>Prehlad!H45</f>
        <v>0</v>
      </c>
      <c r="E17" s="136">
        <f>Prehlad!I45</f>
        <v>0</v>
      </c>
      <c r="F17" s="135">
        <f>D17+E17</f>
        <v>0</v>
      </c>
      <c r="G17" s="36">
        <v>7</v>
      </c>
      <c r="H17" s="38" t="s">
        <v>119</v>
      </c>
      <c r="I17" s="8"/>
      <c r="J17" s="137">
        <v>0</v>
      </c>
    </row>
    <row r="18" spans="2:10" ht="18" customHeight="1">
      <c r="B18" s="36">
        <v>3</v>
      </c>
      <c r="C18" s="37" t="s">
        <v>90</v>
      </c>
      <c r="D18" s="136">
        <f>Prehlad!H63</f>
        <v>0</v>
      </c>
      <c r="E18" s="136">
        <f>Prehlad!I63</f>
        <v>0</v>
      </c>
      <c r="F18" s="135">
        <f>D18+E18</f>
        <v>0</v>
      </c>
      <c r="G18" s="36">
        <v>8</v>
      </c>
      <c r="H18" s="38" t="s">
        <v>120</v>
      </c>
      <c r="I18" s="8"/>
      <c r="J18" s="137">
        <v>0</v>
      </c>
    </row>
    <row r="19" spans="2:10" ht="18" customHeight="1">
      <c r="B19" s="36">
        <v>4</v>
      </c>
      <c r="C19" s="37" t="s">
        <v>91</v>
      </c>
      <c r="D19" s="136"/>
      <c r="E19" s="136"/>
      <c r="F19" s="138">
        <f>D19+E19</f>
        <v>0</v>
      </c>
      <c r="G19" s="36">
        <v>9</v>
      </c>
      <c r="H19" s="38" t="s">
        <v>2</v>
      </c>
      <c r="I19" s="8"/>
      <c r="J19" s="137">
        <v>0</v>
      </c>
    </row>
    <row r="20" spans="2:10" ht="18" customHeight="1">
      <c r="B20" s="39">
        <v>5</v>
      </c>
      <c r="C20" s="40" t="s">
        <v>92</v>
      </c>
      <c r="D20" s="139">
        <f>SUM(D16:D19)</f>
        <v>0</v>
      </c>
      <c r="E20" s="140">
        <f>SUM(E16:E19)</f>
        <v>0</v>
      </c>
      <c r="F20" s="141">
        <f>SUM(F16:F19)</f>
        <v>0</v>
      </c>
      <c r="G20" s="41">
        <v>10</v>
      </c>
      <c r="I20" s="75" t="s">
        <v>93</v>
      </c>
      <c r="J20" s="141">
        <f>SUM(J16:J19)</f>
        <v>0</v>
      </c>
    </row>
    <row r="21" spans="2:10" ht="18" customHeight="1">
      <c r="B21" s="28" t="s">
        <v>94</v>
      </c>
      <c r="C21" s="42"/>
      <c r="D21" s="43" t="s">
        <v>95</v>
      </c>
      <c r="E21" s="43"/>
      <c r="F21" s="44"/>
      <c r="G21" s="28" t="s">
        <v>96</v>
      </c>
      <c r="H21" s="32" t="s">
        <v>97</v>
      </c>
      <c r="I21" s="43"/>
      <c r="J21" s="44"/>
    </row>
    <row r="22" spans="2:10" ht="18" customHeight="1">
      <c r="B22" s="33">
        <v>11</v>
      </c>
      <c r="C22" s="35" t="s">
        <v>121</v>
      </c>
      <c r="D22" s="45"/>
      <c r="E22" s="46">
        <v>0</v>
      </c>
      <c r="F22" s="135">
        <f>ROUND(((D16+E16+D17+E17+D18)*E22),2)</f>
        <v>0</v>
      </c>
      <c r="G22" s="36">
        <v>16</v>
      </c>
      <c r="H22" s="38" t="s">
        <v>98</v>
      </c>
      <c r="I22" s="76"/>
      <c r="J22" s="137">
        <f>Prehlad!J73</f>
        <v>0</v>
      </c>
    </row>
    <row r="23" spans="2:10" ht="18" customHeight="1">
      <c r="B23" s="36">
        <v>12</v>
      </c>
      <c r="C23" s="38" t="s">
        <v>122</v>
      </c>
      <c r="D23" s="47"/>
      <c r="E23" s="48">
        <v>0</v>
      </c>
      <c r="F23" s="137">
        <f>ROUND(((D16+E16+D17+E17+D18)*E23),2)</f>
        <v>0</v>
      </c>
      <c r="G23" s="36">
        <v>17</v>
      </c>
      <c r="H23" s="38" t="s">
        <v>124</v>
      </c>
      <c r="I23" s="76"/>
      <c r="J23" s="137">
        <v>0</v>
      </c>
    </row>
    <row r="24" spans="2:10" ht="18" customHeight="1">
      <c r="B24" s="36">
        <v>13</v>
      </c>
      <c r="C24" s="38" t="s">
        <v>123</v>
      </c>
      <c r="D24" s="47"/>
      <c r="E24" s="48">
        <v>0</v>
      </c>
      <c r="F24" s="137">
        <f>ROUND(((D16+E16+D17+E17+D18)*E24),2)</f>
        <v>0</v>
      </c>
      <c r="G24" s="36">
        <v>18</v>
      </c>
      <c r="H24" s="38" t="s">
        <v>125</v>
      </c>
      <c r="I24" s="76"/>
      <c r="J24" s="137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7">
        <f>ROUND(((D16+E16+D17+E17+D18+E18)*E25),2)</f>
        <v>0</v>
      </c>
      <c r="G25" s="36">
        <v>19</v>
      </c>
      <c r="H25" s="38" t="s">
        <v>2</v>
      </c>
      <c r="I25" s="76"/>
      <c r="J25" s="137">
        <v>0</v>
      </c>
    </row>
    <row r="26" spans="2:10" ht="18" customHeight="1">
      <c r="B26" s="39">
        <v>15</v>
      </c>
      <c r="C26" s="49"/>
      <c r="D26" s="50"/>
      <c r="E26" s="50" t="s">
        <v>99</v>
      </c>
      <c r="F26" s="141">
        <f>SUM(F22:F25)</f>
        <v>0</v>
      </c>
      <c r="G26" s="39">
        <v>20</v>
      </c>
      <c r="H26" s="49"/>
      <c r="I26" s="50" t="s">
        <v>100</v>
      </c>
      <c r="J26" s="141">
        <f>SUM(J22:J25)</f>
        <v>0</v>
      </c>
    </row>
    <row r="27" spans="2:10" ht="18" customHeight="1">
      <c r="B27" s="51"/>
      <c r="C27" s="52" t="s">
        <v>101</v>
      </c>
      <c r="D27" s="53"/>
      <c r="E27" s="54" t="s">
        <v>102</v>
      </c>
      <c r="F27" s="55"/>
      <c r="G27" s="28" t="s">
        <v>103</v>
      </c>
      <c r="H27" s="32" t="s">
        <v>104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7" t="s">
        <v>105</v>
      </c>
      <c r="J28" s="135">
        <f>ROUND(F20,2)+J20+F26+J26</f>
        <v>0</v>
      </c>
    </row>
    <row r="29" spans="2:10" ht="18" customHeight="1">
      <c r="B29" s="56"/>
      <c r="C29" s="58" t="s">
        <v>106</v>
      </c>
      <c r="D29" s="58"/>
      <c r="E29" s="60"/>
      <c r="F29" s="55"/>
      <c r="G29" s="36">
        <v>22</v>
      </c>
      <c r="H29" s="38" t="s">
        <v>126</v>
      </c>
      <c r="I29" s="142">
        <f>J28-I30</f>
        <v>0</v>
      </c>
      <c r="J29" s="137">
        <f>ROUND((I29*20)/100,2)</f>
        <v>0</v>
      </c>
    </row>
    <row r="30" spans="2:10" ht="18" customHeight="1">
      <c r="B30" s="7"/>
      <c r="C30" s="8" t="s">
        <v>107</v>
      </c>
      <c r="D30" s="8"/>
      <c r="E30" s="60"/>
      <c r="F30" s="55"/>
      <c r="G30" s="36">
        <v>23</v>
      </c>
      <c r="H30" s="38" t="s">
        <v>127</v>
      </c>
      <c r="I30" s="142">
        <f>SUMIF(Prehlad!O11:O9999,0,Prehlad!J11:J9999)</f>
        <v>0</v>
      </c>
      <c r="J30" s="137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108</v>
      </c>
      <c r="J31" s="141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109</v>
      </c>
      <c r="H32" s="63" t="s">
        <v>128</v>
      </c>
      <c r="I32" s="78"/>
      <c r="J32" s="79">
        <v>0</v>
      </c>
    </row>
    <row r="33" spans="2:10" ht="18" customHeight="1">
      <c r="B33" s="64"/>
      <c r="C33" s="65"/>
      <c r="D33" s="52" t="s">
        <v>110</v>
      </c>
      <c r="E33" s="65"/>
      <c r="F33" s="65"/>
      <c r="G33" s="65"/>
      <c r="H33" s="65" t="s">
        <v>111</v>
      </c>
      <c r="I33" s="65"/>
      <c r="J33" s="80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1"/>
    </row>
    <row r="35" spans="2:10" ht="18" customHeight="1">
      <c r="B35" s="56"/>
      <c r="C35" s="58" t="s">
        <v>106</v>
      </c>
      <c r="D35" s="58"/>
      <c r="E35" s="58"/>
      <c r="F35" s="57"/>
      <c r="G35" s="58" t="s">
        <v>106</v>
      </c>
      <c r="H35" s="58"/>
      <c r="I35" s="58"/>
      <c r="J35" s="81"/>
    </row>
    <row r="36" spans="2:10" ht="18" customHeight="1">
      <c r="B36" s="7"/>
      <c r="C36" s="8" t="s">
        <v>107</v>
      </c>
      <c r="D36" s="8"/>
      <c r="E36" s="8"/>
      <c r="F36" s="9"/>
      <c r="G36" s="8" t="s">
        <v>107</v>
      </c>
      <c r="H36" s="8"/>
      <c r="I36" s="8"/>
      <c r="J36" s="67"/>
    </row>
    <row r="37" spans="2:10" ht="18" customHeight="1">
      <c r="B37" s="56"/>
      <c r="C37" s="58" t="s">
        <v>102</v>
      </c>
      <c r="D37" s="58"/>
      <c r="E37" s="58"/>
      <c r="F37" s="57"/>
      <c r="G37" s="58" t="s">
        <v>102</v>
      </c>
      <c r="H37" s="58"/>
      <c r="I37" s="58"/>
      <c r="J37" s="81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1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1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spans="2:10" ht="14.25" customHeight="1"/>
    <row r="43" spans="2:10" ht="2.25" customHeight="1"/>
  </sheetData>
  <printOptions horizontalCentered="1" verticalCentered="1"/>
  <pageMargins left="0.23888899999999999" right="0.26874999999999999" top="0.35416700000000001" bottom="0.432639" header="0.31388899999999997" footer="0.35416700000000001"/>
  <pageSetup paperSize="9" fitToWidth="0" orientation="portrait" r:id="rId1"/>
  <drawing r:id="rId2"/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miroslav boldiš</cp:lastModifiedBy>
  <cp:revision>0</cp:revision>
  <cp:lastPrinted>2022-02-21T19:50:36Z</cp:lastPrinted>
  <dcterms:created xsi:type="dcterms:W3CDTF">1999-04-06T07:39:00Z</dcterms:created>
  <dcterms:modified xsi:type="dcterms:W3CDTF">2022-02-21T19:50:39Z</dcterms:modified>
</cp:coreProperties>
</file>